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0f5f9579-a869-49ce-a074-741d665846ca\"/>
    </mc:Choice>
  </mc:AlternateContent>
  <xr:revisionPtr revIDLastSave="0" documentId="8_{0A268FB8-B056-4B07-9786-59EE910C950D}" xr6:coauthVersionLast="47" xr6:coauthVersionMax="47"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780" yWindow="78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3155" i="4"/>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J15" i="1"/>
  <c r="Q15" i="1"/>
  <c r="W15" i="1"/>
  <c r="R15" i="1"/>
  <c r="Y15" i="1"/>
  <c r="O15" i="1"/>
  <c r="U15" i="1"/>
  <c r="M15" i="1"/>
  <c r="N15" i="1"/>
  <c r="I15" i="1"/>
  <c r="P15" i="1"/>
  <c r="T15" i="1"/>
  <c r="L15" i="1"/>
  <c r="AA15" i="1"/>
  <c r="AB15" i="1"/>
  <c r="S15" i="1"/>
  <c r="V15" i="1"/>
  <c r="AC15" i="1"/>
  <c r="X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1" i="1" a="1"/>
  <c r="A192" i="1" a="1"/>
  <c r="A76" i="1" a="1"/>
  <c r="A165" i="1" a="1"/>
  <c r="A137" i="1" a="1"/>
  <c r="A122" i="1" a="1"/>
  <c r="A135" i="1" a="1"/>
  <c r="A19" i="1" a="1"/>
  <c r="A172" i="1" a="1"/>
  <c r="A47" i="1" a="1"/>
  <c r="A45" i="1" a="1"/>
  <c r="A90" i="1" a="1"/>
  <c r="A70" i="1" a="1"/>
  <c r="A33" i="1" a="1"/>
  <c r="AR15" i="1"/>
  <c r="A53" i="1" a="1"/>
  <c r="A146" i="1" a="1"/>
  <c r="A180" i="1" a="1"/>
  <c r="A75" i="1" a="1"/>
  <c r="AS15" i="1"/>
  <c r="A93" i="1" a="1"/>
  <c r="A34" i="1" a="1"/>
  <c r="AQ15" i="1"/>
  <c r="A50" i="1" a="1"/>
  <c r="A159" i="1" a="1"/>
  <c r="A174" i="1" a="1"/>
  <c r="A111" i="1" a="1"/>
  <c r="A197" i="1" a="1"/>
  <c r="A85" i="1" a="1"/>
  <c r="A139" i="1" a="1"/>
  <c r="A113" i="1" a="1"/>
  <c r="A170" i="1" a="1"/>
  <c r="A147" i="1" a="1"/>
  <c r="A189" i="1" a="1"/>
  <c r="A68" i="1" a="1"/>
  <c r="A119" i="1" a="1"/>
  <c r="A36" i="1" a="1"/>
  <c r="A171" i="1" a="1"/>
  <c r="A78" i="1" a="1"/>
  <c r="A152" i="1" a="1"/>
  <c r="A29" i="1" a="1"/>
  <c r="A51" i="1" a="1"/>
  <c r="A71" i="1" a="1"/>
  <c r="A56" i="1" a="1"/>
  <c r="A178" i="1" a="1"/>
  <c r="AL15" i="1"/>
  <c r="A80" i="1" a="1"/>
  <c r="A66" i="1" a="1"/>
  <c r="A39" i="1" a="1"/>
  <c r="A204" i="1" a="1"/>
  <c r="A28" i="1" a="1"/>
  <c r="AM15" i="1"/>
  <c r="A16" i="1" a="1"/>
  <c r="A84" i="1" a="1"/>
  <c r="AH15" i="1"/>
  <c r="AE15" i="1"/>
  <c r="A32" i="1" a="1"/>
  <c r="A161" i="1" a="1"/>
  <c r="A26" i="1" a="1"/>
  <c r="A98" i="1" a="1"/>
  <c r="AN15" i="1"/>
  <c r="A168" i="1" a="1"/>
  <c r="A138" i="1" a="1"/>
  <c r="A65" i="1" a="1"/>
  <c r="A127" i="1" a="1"/>
  <c r="A140" i="1" a="1"/>
  <c r="A141" i="1" a="1"/>
  <c r="A157" i="1" a="1"/>
  <c r="A158" i="1" a="1"/>
  <c r="A132" i="1" a="1"/>
  <c r="A160" i="1" a="1"/>
  <c r="A82" i="1" a="1"/>
  <c r="A58" i="1" a="1"/>
  <c r="A212" i="1" a="1"/>
  <c r="A175" i="1" a="1"/>
  <c r="A38" i="1" a="1"/>
  <c r="A24" i="1" a="1"/>
  <c r="A106" i="1" a="1"/>
  <c r="A196" i="1" a="1"/>
  <c r="AF15" i="1"/>
  <c r="A215" i="1" a="1"/>
  <c r="A120" i="1" a="1"/>
  <c r="A188" i="1" a="1"/>
  <c r="A214" i="1" a="1"/>
  <c r="A195" i="1" a="1"/>
  <c r="A167" i="1" a="1"/>
  <c r="A77" i="1" a="1"/>
  <c r="A74" i="1" a="1"/>
  <c r="A25" i="1" a="1"/>
  <c r="A88" i="1" a="1"/>
  <c r="A91" i="1" a="1"/>
  <c r="A55" i="1" a="1"/>
  <c r="A27" i="1" a="1"/>
  <c r="A131" i="1" a="1"/>
  <c r="A148" i="1" a="1"/>
  <c r="A203" i="1" a="1"/>
  <c r="A41" i="1" a="1"/>
  <c r="A136" i="1" a="1"/>
  <c r="AK15" i="1"/>
  <c r="A30" i="1" a="1"/>
  <c r="A156" i="1" a="1"/>
  <c r="A60" i="1" a="1"/>
  <c r="A40" i="1" a="1"/>
  <c r="A35" i="1" a="1"/>
  <c r="A208" i="1" a="1"/>
  <c r="A187" i="1" a="1"/>
  <c r="AP15" i="1"/>
  <c r="A144" i="1" a="1"/>
  <c r="AT15" i="1"/>
  <c r="A123" i="1" a="1"/>
  <c r="A69" i="1" a="1"/>
  <c r="A49" i="1" a="1"/>
  <c r="A17" i="1" a="1"/>
  <c r="A100" i="1" a="1"/>
  <c r="A21" i="1" a="1"/>
  <c r="A102" i="1" a="1"/>
  <c r="A210" i="1" a="1"/>
  <c r="A185" i="1" a="1"/>
  <c r="A42" i="1" a="1"/>
  <c r="A59" i="1" a="1"/>
  <c r="A124" i="1" a="1"/>
  <c r="A143" i="1" a="1"/>
  <c r="A63" i="1" a="1"/>
  <c r="A107" i="1" a="1"/>
  <c r="A207" i="1" a="1"/>
  <c r="A191" i="1" a="1"/>
  <c r="A142" i="1" a="1"/>
  <c r="A57" i="1" a="1"/>
  <c r="A81" i="1" a="1"/>
  <c r="A118" i="1" a="1"/>
  <c r="A79" i="1" a="1"/>
  <c r="A72" i="1" a="1"/>
  <c r="A201" i="1" a="1"/>
  <c r="A108" i="1" a="1"/>
  <c r="A154" i="1" a="1"/>
  <c r="A134" i="1" a="1"/>
  <c r="A199" i="1" a="1"/>
  <c r="A114" i="1" a="1"/>
  <c r="A209" i="1" a="1"/>
  <c r="A96" i="1" a="1"/>
  <c r="A61" i="1" a="1"/>
  <c r="A105" i="1" a="1"/>
  <c r="A52" i="1" a="1"/>
  <c r="A99" i="1" a="1"/>
  <c r="A67" i="1" a="1"/>
  <c r="A48" i="1" a="1"/>
  <c r="A202" i="1" a="1"/>
  <c r="A164" i="1" a="1"/>
  <c r="A104" i="1" a="1"/>
  <c r="A31" i="1" a="1"/>
  <c r="AI15" i="1"/>
  <c r="A129" i="1" a="1"/>
  <c r="A64" i="1" a="1"/>
  <c r="A166" i="1" a="1"/>
  <c r="AG15" i="1"/>
  <c r="A176" i="1" a="1"/>
  <c r="A109" i="1" a="1"/>
  <c r="A101" i="1" a="1"/>
  <c r="A89" i="1" a="1"/>
  <c r="A103" i="1" a="1"/>
  <c r="A115" i="1" a="1"/>
  <c r="A190" i="1" a="1"/>
  <c r="A73" i="1" a="1"/>
  <c r="A37" i="1" a="1"/>
  <c r="A205" i="1" a="1"/>
  <c r="A43" i="1" a="1"/>
  <c r="A112" i="1" a="1"/>
  <c r="A44" i="1" a="1"/>
  <c r="A183" i="1" a="1"/>
  <c r="A18" i="1" a="1"/>
  <c r="A177" i="1" a="1"/>
  <c r="A94" i="1" a="1"/>
  <c r="AO15" i="1"/>
  <c r="A200" i="1" a="1"/>
  <c r="A46" i="1" a="1"/>
  <c r="A128" i="1" a="1"/>
  <c r="A20" i="1" a="1"/>
  <c r="A23" i="1" a="1"/>
  <c r="A194" i="1" a="1"/>
  <c r="A117" i="1" a="1"/>
  <c r="A155" i="1" a="1"/>
  <c r="A121" i="1" a="1"/>
  <c r="A186" i="1" a="1"/>
  <c r="A169" i="1" a="1"/>
  <c r="A92" i="1" a="1"/>
  <c r="AD15" i="1"/>
  <c r="A145" i="1" a="1"/>
  <c r="A162" i="1" a="1"/>
  <c r="A206" i="1" a="1"/>
  <c r="A83" i="1" a="1"/>
  <c r="A153" i="1" a="1"/>
  <c r="A130" i="1" a="1"/>
  <c r="A125" i="1" a="1"/>
  <c r="A116" i="1" a="1"/>
  <c r="A87" i="1" a="1"/>
  <c r="A151" i="1" a="1"/>
  <c r="A110" i="1" a="1"/>
  <c r="A86" i="1" a="1"/>
  <c r="A182" i="1" a="1"/>
  <c r="A173" i="1" a="1"/>
  <c r="A62" i="1" a="1"/>
  <c r="A133" i="1" a="1"/>
  <c r="A54" i="1" a="1"/>
  <c r="A198" i="1" a="1"/>
  <c r="A95" i="1" a="1"/>
  <c r="A150" i="1" a="1"/>
  <c r="A22" i="1" a="1"/>
  <c r="A97" i="1" a="1"/>
  <c r="A149" i="1" a="1"/>
  <c r="A163" i="1" a="1"/>
  <c r="A179" i="1" a="1"/>
  <c r="A184" i="1" a="1"/>
  <c r="A213" i="1" a="1"/>
  <c r="A193" i="1" a="1"/>
  <c r="A181" i="1" a="1"/>
  <c r="A126" i="1" a="1"/>
  <c r="A163" i="1" l="1"/>
  <c r="AH163" i="1" s="1"/>
  <c r="A179" i="1"/>
  <c r="AO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159" i="9" s="1"/>
  <c r="S159" i="9"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I162" i="1" s="1"/>
  <c r="A197" i="1"/>
  <c r="AL197" i="1" s="1"/>
  <c r="A50" i="1"/>
  <c r="AH50" i="1" s="1"/>
  <c r="A104" i="1"/>
  <c r="AG104" i="1" s="1"/>
  <c r="A75" i="1"/>
  <c r="AM75" i="1" s="1"/>
  <c r="A46" i="1"/>
  <c r="AM46" i="1" s="1"/>
  <c r="A188" i="1"/>
  <c r="AD188" i="1" s="1"/>
  <c r="A177" i="1"/>
  <c r="B175" i="9" s="1"/>
  <c r="A38" i="1"/>
  <c r="A36" i="9" s="1"/>
  <c r="S36" i="9" s="1"/>
  <c r="A25" i="1"/>
  <c r="AG25" i="1" s="1"/>
  <c r="A200" i="1"/>
  <c r="AO200" i="1" s="1"/>
  <c r="A166" i="1"/>
  <c r="AQ166" i="1" s="1"/>
  <c r="A160" i="1"/>
  <c r="AI160" i="1" s="1"/>
  <c r="A79" i="1"/>
  <c r="A152" i="1"/>
  <c r="A140" i="1"/>
  <c r="B138" i="9" s="1"/>
  <c r="A151" i="1"/>
  <c r="AD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Q153" i="1" l="1"/>
  <c r="AR153" i="1"/>
  <c r="S22" i="9"/>
  <c r="AT153" i="1"/>
  <c r="AE17" i="1"/>
  <c r="AG161" i="1"/>
  <c r="AO161" i="1"/>
  <c r="AE183" i="1"/>
  <c r="AR17" i="1"/>
  <c r="AJ94" i="1"/>
  <c r="AP165" i="1"/>
  <c r="AK17" i="1"/>
  <c r="AJ179" i="1"/>
  <c r="A102" i="9"/>
  <c r="S102" i="9" s="1"/>
  <c r="AL204" i="1"/>
  <c r="AI165" i="1"/>
  <c r="B158" i="8"/>
  <c r="AJ21" i="1"/>
  <c r="AM165" i="1"/>
  <c r="AF179" i="1"/>
  <c r="AS155" i="1"/>
  <c r="AE167" i="1"/>
  <c r="B8" i="8"/>
  <c r="A153" i="9"/>
  <c r="S153" i="9" s="1"/>
  <c r="AQ161" i="1"/>
  <c r="AI17" i="1"/>
  <c r="AM104" i="1"/>
  <c r="AG179" i="1"/>
  <c r="AJ204" i="1"/>
  <c r="AJ183" i="1"/>
  <c r="B15" i="9"/>
  <c r="AO21" i="1"/>
  <c r="AM141" i="1"/>
  <c r="AJ161" i="1"/>
  <c r="A142" i="8"/>
  <c r="G142" i="8" s="1"/>
  <c r="AT17" i="1"/>
  <c r="B95" i="8"/>
  <c r="AN153" i="1"/>
  <c r="AH116" i="1"/>
  <c r="AM199" i="1"/>
  <c r="AH167" i="1"/>
  <c r="AH183" i="1"/>
  <c r="A19" i="9"/>
  <c r="S19" i="9" s="1"/>
  <c r="AJ153" i="1"/>
  <c r="AJ141" i="1"/>
  <c r="AQ116" i="1"/>
  <c r="AO167" i="1"/>
  <c r="AD183" i="1"/>
  <c r="AT104" i="1"/>
  <c r="B12" i="8"/>
  <c r="AK153" i="1"/>
  <c r="AJ35" i="1"/>
  <c r="AR183" i="1"/>
  <c r="AK39" i="1"/>
  <c r="AD21" i="1"/>
  <c r="AP167" i="1"/>
  <c r="AM135" i="1"/>
  <c r="AD104" i="1"/>
  <c r="AH153" i="1"/>
  <c r="AS105" i="1"/>
  <c r="AT69" i="1"/>
  <c r="AL167" i="1"/>
  <c r="AL135" i="1"/>
  <c r="AO104" i="1"/>
  <c r="AK167" i="1"/>
  <c r="AL104" i="1"/>
  <c r="AO153" i="1"/>
  <c r="AS90" i="1"/>
  <c r="AF69" i="1"/>
  <c r="AP206" i="1"/>
  <c r="AH17" i="1"/>
  <c r="B163" i="9"/>
  <c r="AI155" i="1"/>
  <c r="AH179" i="1"/>
  <c r="AR38" i="1"/>
  <c r="AD161" i="1"/>
  <c r="B123" i="8"/>
  <c r="AK151" i="1"/>
  <c r="AI38" i="1"/>
  <c r="AI65" i="1"/>
  <c r="A156" i="8"/>
  <c r="G156" i="8" s="1"/>
  <c r="AF151" i="1"/>
  <c r="AE162" i="1"/>
  <c r="AQ139" i="1"/>
  <c r="AE165" i="1"/>
  <c r="AN165" i="1"/>
  <c r="AM151" i="1"/>
  <c r="AL162" i="1"/>
  <c r="AF39" i="1"/>
  <c r="A15" i="9"/>
  <c r="S15" i="9" s="1"/>
  <c r="B156" i="8"/>
  <c r="AT151" i="1"/>
  <c r="AD162" i="1"/>
  <c r="AN30" i="1"/>
  <c r="AG39" i="1"/>
  <c r="AR158" i="1"/>
  <c r="AD129" i="1"/>
  <c r="AF167" i="1"/>
  <c r="AN183" i="1"/>
  <c r="AL137" i="1"/>
  <c r="AO17" i="1"/>
  <c r="A126" i="8"/>
  <c r="G126" i="8" s="1"/>
  <c r="AD165" i="1"/>
  <c r="AN104" i="1"/>
  <c r="AR21" i="1"/>
  <c r="AJ151" i="1"/>
  <c r="AI153" i="1"/>
  <c r="AG153" i="1"/>
  <c r="AI179" i="1"/>
  <c r="AJ38" i="1"/>
  <c r="AP161" i="1"/>
  <c r="AE94" i="1"/>
  <c r="AH139" i="1"/>
  <c r="AS167" i="1"/>
  <c r="AR167" i="1"/>
  <c r="AT183" i="1"/>
  <c r="AJ17" i="1"/>
  <c r="AE206" i="1"/>
  <c r="AQ165" i="1"/>
  <c r="B102" i="9"/>
  <c r="AK104" i="1"/>
  <c r="AP155" i="1"/>
  <c r="B149" i="9"/>
  <c r="AF153" i="1"/>
  <c r="AT179" i="1"/>
  <c r="AT90" i="1"/>
  <c r="AK162" i="1"/>
  <c r="AM77" i="1"/>
  <c r="AH132" i="1"/>
  <c r="AD166" i="1"/>
  <c r="AH16" i="1"/>
  <c r="AM137" i="1"/>
  <c r="AR135" i="1"/>
  <c r="A112" i="9"/>
  <c r="S112" i="9" s="1"/>
  <c r="AP151" i="1"/>
  <c r="AJ75" i="1"/>
  <c r="A199" i="8"/>
  <c r="G199" i="8" s="1"/>
  <c r="B177" i="9"/>
  <c r="AT38" i="1"/>
  <c r="AS162" i="1"/>
  <c r="AK161" i="1"/>
  <c r="AT202" i="1"/>
  <c r="AS204" i="1"/>
  <c r="AE139" i="1"/>
  <c r="AK30" i="1"/>
  <c r="AI16" i="1"/>
  <c r="A66" i="8"/>
  <c r="G66" i="8" s="1"/>
  <c r="AF105" i="1"/>
  <c r="AM38" i="1"/>
  <c r="AG38" i="1"/>
  <c r="A160" i="9"/>
  <c r="S160" i="9" s="1"/>
  <c r="AQ204" i="1"/>
  <c r="AN139" i="1"/>
  <c r="AJ30" i="1"/>
  <c r="AO38" i="1"/>
  <c r="AM162" i="1"/>
  <c r="B30" i="9"/>
  <c r="B137" i="9"/>
  <c r="AJ97" i="1"/>
  <c r="AK57" i="1"/>
  <c r="AH135" i="1"/>
  <c r="AS151" i="1"/>
  <c r="B81" i="8"/>
  <c r="B36" i="9"/>
  <c r="AG162" i="1"/>
  <c r="AR161" i="1"/>
  <c r="AM204" i="1"/>
  <c r="AF137" i="1"/>
  <c r="AS206" i="1"/>
  <c r="AR114" i="1"/>
  <c r="AG75" i="1"/>
  <c r="B139" i="9"/>
  <c r="AE160" i="1"/>
  <c r="AQ129" i="1"/>
  <c r="B28" i="9"/>
  <c r="B101" i="9"/>
  <c r="AT105" i="1"/>
  <c r="AS146" i="1"/>
  <c r="B14" i="9"/>
  <c r="AT167" i="1"/>
  <c r="AI39" i="1"/>
  <c r="AN57" i="1"/>
  <c r="AF165" i="1"/>
  <c r="AN21" i="1"/>
  <c r="AJ155" i="1"/>
  <c r="AI208" i="1"/>
  <c r="AJ69"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I146" i="8"/>
  <c r="E159" i="9"/>
  <c r="I159" i="9"/>
  <c r="J159" i="9"/>
  <c r="L159" i="9"/>
  <c r="D159" i="9"/>
  <c r="M159" i="9"/>
  <c r="O159" i="9"/>
  <c r="N159" i="9"/>
  <c r="C159" i="9"/>
  <c r="H159" i="9"/>
  <c r="K159" i="9"/>
  <c r="Q159" i="9"/>
  <c r="R159" i="9"/>
  <c r="P159" i="9"/>
  <c r="G159" i="9"/>
  <c r="F159" i="9"/>
  <c r="H156" i="8"/>
  <c r="J36" i="9"/>
  <c r="Q36" i="9"/>
  <c r="R36" i="9"/>
  <c r="E36" i="9"/>
  <c r="M36" i="9"/>
  <c r="O36" i="9"/>
  <c r="N36" i="9"/>
  <c r="P36" i="9"/>
  <c r="D36" i="9"/>
  <c r="C36" i="9"/>
  <c r="I36" i="9"/>
  <c r="H36" i="9"/>
  <c r="K36" i="9"/>
  <c r="L36" i="9"/>
  <c r="F36" i="9"/>
  <c r="G36"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L37" i="9"/>
  <c r="C22" i="9"/>
  <c r="O22" i="9"/>
  <c r="D22" i="9"/>
  <c r="P22" i="9"/>
  <c r="E22" i="9"/>
  <c r="Q22" i="9"/>
  <c r="R22" i="9"/>
  <c r="K55"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82"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30" i="8" a="1"/>
  <c r="E190" i="8" a="1"/>
  <c r="E18" i="8" a="1"/>
  <c r="E138" i="8" a="1"/>
  <c r="E154" i="8" a="1"/>
  <c r="E135" i="8" a="1"/>
  <c r="E155" i="8" a="1"/>
  <c r="E132" i="8" a="1"/>
  <c r="E162" i="8" a="1"/>
  <c r="E159" i="8" a="1"/>
  <c r="E169" i="8" a="1"/>
  <c r="E95" i="8" a="1"/>
  <c r="E123" i="8" a="1"/>
  <c r="E181" i="8" a="1"/>
  <c r="E108" i="8" a="1"/>
  <c r="E44" i="8" a="1"/>
  <c r="E58" i="8" a="1"/>
  <c r="E175" i="8" a="1"/>
  <c r="E9" i="8" a="1"/>
  <c r="E54" i="8" a="1"/>
  <c r="E164" i="8" a="1"/>
  <c r="E84" i="8" a="1"/>
  <c r="E65" i="8" a="1"/>
  <c r="E150" i="8" a="1"/>
  <c r="E75" i="8" a="1"/>
  <c r="E126" i="8" a="1"/>
  <c r="E98" i="8" a="1"/>
  <c r="E7" i="8" a="1"/>
  <c r="E103" i="8" a="1"/>
  <c r="E114" i="8" a="1"/>
  <c r="E116" i="8" a="1"/>
  <c r="E59" i="8" a="1"/>
  <c r="E63" i="8" a="1"/>
  <c r="E56" i="8" a="1"/>
  <c r="E88" i="8" a="1"/>
  <c r="E134" i="8" a="1"/>
  <c r="E29" i="8" a="1"/>
  <c r="E107" i="8" a="1"/>
  <c r="E81" i="8" a="1"/>
  <c r="E23" i="8" a="1"/>
  <c r="E87" i="8" a="1"/>
  <c r="E204" i="8" a="1"/>
  <c r="E53" i="8" a="1"/>
  <c r="E61" i="8" a="1"/>
  <c r="E160" i="8" a="1"/>
  <c r="E22" i="8" a="1"/>
  <c r="E174" i="8" a="1"/>
  <c r="E99" i="8" a="1"/>
  <c r="E149" i="8" a="1"/>
  <c r="E157" i="8" a="1"/>
  <c r="E199" i="8" a="1"/>
  <c r="E168" i="8" a="1"/>
  <c r="E26" i="8" a="1"/>
  <c r="E151" i="8" a="1"/>
  <c r="E119" i="8" a="1"/>
  <c r="E91" i="8" a="1"/>
  <c r="E147" i="8" a="1"/>
  <c r="E113" i="8" a="1"/>
  <c r="E93" i="8" a="1"/>
  <c r="E165" i="8" a="1"/>
  <c r="E172" i="8" a="1"/>
  <c r="E146" i="8" a="1"/>
  <c r="E12" i="8" a="1"/>
  <c r="E189" i="8" a="1"/>
  <c r="E21" i="8" a="1"/>
  <c r="E200" i="8" a="1"/>
  <c r="E45" i="8" a="1"/>
  <c r="E205" i="8" a="1"/>
  <c r="E177" i="8" a="1"/>
  <c r="E74" i="8" a="1"/>
  <c r="E156" i="8" a="1"/>
  <c r="E48" i="8" a="1"/>
  <c r="E92" i="8" a="1"/>
  <c r="E125" i="8" a="1"/>
  <c r="E193" i="8" a="1"/>
  <c r="E133" i="8" a="1"/>
  <c r="E94" i="8" a="1"/>
  <c r="E35" i="8" a="1"/>
  <c r="E117" i="8" a="1"/>
  <c r="E72" i="8" a="1"/>
  <c r="E71" i="8" a="1"/>
  <c r="E145" i="8" a="1"/>
  <c r="E179" i="8" a="1"/>
  <c r="E34" i="8" a="1"/>
  <c r="E178" i="8" a="1"/>
  <c r="E86" i="8" a="1"/>
  <c r="E19" i="8" a="1"/>
  <c r="E77" i="8" a="1"/>
  <c r="E143" i="8" a="1"/>
  <c r="E68" i="8" a="1"/>
  <c r="E27" i="8" a="1"/>
  <c r="E82" i="8" a="1"/>
  <c r="E137" i="8" a="1"/>
  <c r="E171" i="8" a="1"/>
  <c r="E66" i="8" a="1"/>
  <c r="E31" i="8" a="1"/>
  <c r="E167" i="8" a="1"/>
  <c r="E112" i="8" a="1"/>
  <c r="E101" i="8" a="1"/>
  <c r="E184" i="8" a="1"/>
  <c r="I18" i="9" l="1"/>
  <c r="H60" i="8"/>
  <c r="M25" i="9"/>
  <c r="K27" i="8"/>
  <c r="H151" i="9"/>
  <c r="F107" i="8"/>
  <c r="P101" i="9"/>
  <c r="R151" i="9"/>
  <c r="C199" i="8"/>
  <c r="O37" i="9"/>
  <c r="I30" i="9"/>
  <c r="D101" i="9"/>
  <c r="O101" i="9"/>
  <c r="P135" i="9"/>
  <c r="I153" i="9"/>
  <c r="D37" i="9"/>
  <c r="G151" i="9"/>
  <c r="J151" i="9"/>
  <c r="J107" i="8"/>
  <c r="P153" i="9"/>
  <c r="D199" i="8"/>
  <c r="M101" i="9"/>
  <c r="K37" i="9"/>
  <c r="I156" i="8"/>
  <c r="G101" i="9"/>
  <c r="F101" i="9"/>
  <c r="Q37" i="9"/>
  <c r="R37" i="9"/>
  <c r="D27" i="8"/>
  <c r="D151" i="9"/>
  <c r="F151" i="9"/>
  <c r="K156" i="8"/>
  <c r="D107" i="8"/>
  <c r="J199" i="8"/>
  <c r="R101" i="9"/>
  <c r="I101" i="9"/>
  <c r="J37" i="9"/>
  <c r="P151" i="9"/>
  <c r="Q151" i="9"/>
  <c r="J156" i="8"/>
  <c r="I107" i="8"/>
  <c r="F199" i="8"/>
  <c r="E37" i="9"/>
  <c r="H27" i="8"/>
  <c r="J101" i="9"/>
  <c r="E101" i="9"/>
  <c r="N37" i="9"/>
  <c r="M37" i="9"/>
  <c r="C27" i="8"/>
  <c r="E151" i="9"/>
  <c r="M151" i="9"/>
  <c r="F156" i="8"/>
  <c r="K107" i="8"/>
  <c r="I199" i="8"/>
  <c r="N101" i="9"/>
  <c r="Q101" i="9"/>
  <c r="C37" i="9"/>
  <c r="C107" i="8"/>
  <c r="K199" i="8"/>
  <c r="P37" i="9"/>
  <c r="C151" i="9"/>
  <c r="O151" i="9"/>
  <c r="C156" i="8"/>
  <c r="H101" i="9"/>
  <c r="L101" i="9"/>
  <c r="F37" i="9"/>
  <c r="I37" i="9"/>
  <c r="F27" i="8"/>
  <c r="L151" i="9"/>
  <c r="I151" i="9"/>
  <c r="J189" i="9"/>
  <c r="H107" i="8"/>
  <c r="I27" i="8"/>
  <c r="C101" i="9"/>
  <c r="K101" i="9"/>
  <c r="H37" i="9"/>
  <c r="G37" i="9"/>
  <c r="J27" i="8"/>
  <c r="N151" i="9"/>
  <c r="K151" i="9"/>
  <c r="D156" i="8"/>
  <c r="H199" i="8"/>
  <c r="C148" i="8"/>
  <c r="I62" i="9"/>
  <c r="D165" i="9"/>
  <c r="G201" i="9"/>
  <c r="Q15" i="9"/>
  <c r="C163" i="9"/>
  <c r="R15" i="9"/>
  <c r="H158" i="9"/>
  <c r="M163" i="9"/>
  <c r="O201" i="9"/>
  <c r="O15" i="9"/>
  <c r="K163" i="9"/>
  <c r="K201" i="9"/>
  <c r="L165" i="9"/>
  <c r="M15" i="9"/>
  <c r="D15" i="9"/>
  <c r="N24" i="9"/>
  <c r="N200" i="9"/>
  <c r="E15" i="9"/>
  <c r="J201" i="9"/>
  <c r="N17" i="9"/>
  <c r="L163" i="9"/>
  <c r="F163" i="9"/>
  <c r="I82" i="8"/>
  <c r="G165" i="9"/>
  <c r="N15" i="9"/>
  <c r="D151" i="8"/>
  <c r="P163" i="9"/>
  <c r="J163" i="9"/>
  <c r="M165" i="9"/>
  <c r="K15" i="9"/>
  <c r="E163" i="9"/>
  <c r="O163" i="9"/>
  <c r="D82" i="8"/>
  <c r="C15" i="9"/>
  <c r="I15" i="9"/>
  <c r="F151" i="8"/>
  <c r="R165" i="9"/>
  <c r="I163" i="9"/>
  <c r="D163" i="9"/>
  <c r="I8" i="8"/>
  <c r="F15" i="9"/>
  <c r="P15" i="9"/>
  <c r="N111" i="9"/>
  <c r="N163" i="9"/>
  <c r="Q163" i="9"/>
  <c r="G158" i="9"/>
  <c r="F165" i="8"/>
  <c r="E165" i="9"/>
  <c r="G15" i="9"/>
  <c r="L15" i="9"/>
  <c r="J15" i="9"/>
  <c r="H15" i="9"/>
  <c r="F142" i="8"/>
  <c r="I66" i="8"/>
  <c r="K8" i="8"/>
  <c r="C19" i="9"/>
  <c r="D19" i="9"/>
  <c r="K10" i="8"/>
  <c r="O82" i="9"/>
  <c r="F55" i="9"/>
  <c r="F65" i="8"/>
  <c r="H146" i="8"/>
  <c r="L162" i="9"/>
  <c r="Q55" i="9"/>
  <c r="J65" i="8"/>
  <c r="C162" i="9"/>
  <c r="C65" i="8"/>
  <c r="E82" i="9"/>
  <c r="H162" i="9"/>
  <c r="H82" i="9"/>
  <c r="J162" i="9"/>
  <c r="H55" i="9"/>
  <c r="I158" i="8"/>
  <c r="F82" i="9"/>
  <c r="F162" i="9"/>
  <c r="C55" i="9"/>
  <c r="D158" i="8"/>
  <c r="F15" i="8"/>
  <c r="C82" i="9"/>
  <c r="K162" i="9"/>
  <c r="D55" i="9"/>
  <c r="D146" i="8"/>
  <c r="R82" i="9"/>
  <c r="N82" i="9"/>
  <c r="D162" i="9"/>
  <c r="O162" i="9"/>
  <c r="N55" i="9"/>
  <c r="P55" i="9"/>
  <c r="K65" i="8"/>
  <c r="J146" i="8"/>
  <c r="F158" i="8"/>
  <c r="K82" i="9"/>
  <c r="D82" i="9"/>
  <c r="R162" i="9"/>
  <c r="P162" i="9"/>
  <c r="E55" i="9"/>
  <c r="G55" i="9"/>
  <c r="H65" i="8"/>
  <c r="C146" i="8"/>
  <c r="J158" i="8"/>
  <c r="P82" i="9"/>
  <c r="M82" i="9"/>
  <c r="E162" i="9"/>
  <c r="M162" i="9"/>
  <c r="I55" i="9"/>
  <c r="M55" i="9"/>
  <c r="K146" i="8"/>
  <c r="H158" i="8"/>
  <c r="J82" i="9"/>
  <c r="L82" i="9"/>
  <c r="G162" i="9"/>
  <c r="I162" i="9"/>
  <c r="J55" i="9"/>
  <c r="O55" i="9"/>
  <c r="I65" i="8"/>
  <c r="F146" i="8"/>
  <c r="C158" i="8"/>
  <c r="Q82" i="9"/>
  <c r="G82" i="9"/>
  <c r="Q162" i="9"/>
  <c r="N162" i="9"/>
  <c r="R55" i="9"/>
  <c r="L55" i="9"/>
  <c r="D65" i="8"/>
  <c r="K158" i="8"/>
  <c r="F102" i="9"/>
  <c r="Q102" i="9"/>
  <c r="C14" i="9"/>
  <c r="N14" i="9"/>
  <c r="H102" i="9"/>
  <c r="R102" i="9"/>
  <c r="P102" i="9"/>
  <c r="D102" i="9"/>
  <c r="L102" i="9"/>
  <c r="N102" i="9"/>
  <c r="I102" i="9"/>
  <c r="K102" i="9"/>
  <c r="G102" i="9"/>
  <c r="M102" i="9"/>
  <c r="O102" i="9"/>
  <c r="C102" i="9"/>
  <c r="J59" i="9"/>
  <c r="D182" i="8"/>
  <c r="J102" i="9"/>
  <c r="E102" i="9"/>
  <c r="E160" i="9"/>
  <c r="O160" i="9"/>
  <c r="J160" i="9"/>
  <c r="N160" i="9"/>
  <c r="C160" i="9"/>
  <c r="D160" i="9"/>
  <c r="G160" i="9"/>
  <c r="P160" i="9"/>
  <c r="K160" i="9"/>
  <c r="F160" i="9"/>
  <c r="L160" i="9"/>
  <c r="M160" i="9"/>
  <c r="I160" i="9"/>
  <c r="R160" i="9"/>
  <c r="H160" i="9"/>
  <c r="Q160" i="9"/>
  <c r="L28" i="9"/>
  <c r="O153" i="9"/>
  <c r="J153" i="9"/>
  <c r="H47" i="9"/>
  <c r="Q153" i="9"/>
  <c r="D153" i="9"/>
  <c r="G153" i="9"/>
  <c r="R153" i="9"/>
  <c r="N153" i="9"/>
  <c r="C153" i="9"/>
  <c r="L153" i="9"/>
  <c r="H153" i="9"/>
  <c r="E153" i="9"/>
  <c r="M153" i="9"/>
  <c r="F153" i="9"/>
  <c r="K153" i="9"/>
  <c r="E58" i="9"/>
  <c r="F19" i="9"/>
  <c r="R19" i="9"/>
  <c r="I142" i="8"/>
  <c r="J66" i="8"/>
  <c r="L19" i="9"/>
  <c r="O19" i="9"/>
  <c r="C142" i="8"/>
  <c r="D66" i="8"/>
  <c r="J19" i="9"/>
  <c r="E19" i="9"/>
  <c r="H142" i="8"/>
  <c r="K66" i="8"/>
  <c r="P19" i="9"/>
  <c r="I19" i="9"/>
  <c r="J142" i="8"/>
  <c r="H19" i="9"/>
  <c r="M19" i="9"/>
  <c r="C66" i="8"/>
  <c r="G19" i="9"/>
  <c r="K19" i="9"/>
  <c r="D142" i="8"/>
  <c r="H66" i="8"/>
  <c r="Q19" i="9"/>
  <c r="N19" i="9"/>
  <c r="K142" i="8"/>
  <c r="F66" i="8"/>
  <c r="P112" i="9"/>
  <c r="I12" i="8"/>
  <c r="I112" i="9"/>
  <c r="P208" i="9"/>
  <c r="I132" i="9"/>
  <c r="F126" i="8"/>
  <c r="I181" i="9"/>
  <c r="O112" i="9"/>
  <c r="H181" i="9"/>
  <c r="R112" i="9"/>
  <c r="C207" i="9"/>
  <c r="K83" i="9"/>
  <c r="F7" i="8"/>
  <c r="Q94" i="9"/>
  <c r="D75" i="9"/>
  <c r="H168" i="8"/>
  <c r="N58" i="9"/>
  <c r="I47" i="9"/>
  <c r="F94" i="9"/>
  <c r="K75" i="9"/>
  <c r="I140" i="8"/>
  <c r="J58" i="9"/>
  <c r="F58" i="9"/>
  <c r="H173" i="8"/>
  <c r="I99" i="8"/>
  <c r="L75" i="9"/>
  <c r="K140" i="8"/>
  <c r="D28" i="9"/>
  <c r="I75" i="9"/>
  <c r="C30" i="8"/>
  <c r="D190" i="8"/>
  <c r="P28" i="9"/>
  <c r="D155" i="8"/>
  <c r="I30" i="8"/>
  <c r="F47" i="9"/>
  <c r="K190" i="8"/>
  <c r="O28" i="9"/>
  <c r="F155" i="8"/>
  <c r="I127" i="8"/>
  <c r="K44" i="8"/>
  <c r="L47" i="9"/>
  <c r="I120" i="8"/>
  <c r="R94" i="9"/>
  <c r="J83" i="9"/>
  <c r="K181" i="9"/>
  <c r="F190" i="8"/>
  <c r="F182" i="8"/>
  <c r="J173" i="8"/>
  <c r="J28" i="9"/>
  <c r="C28" i="9"/>
  <c r="N112" i="9"/>
  <c r="Q112" i="9"/>
  <c r="D99" i="8"/>
  <c r="P75" i="9"/>
  <c r="J75" i="9"/>
  <c r="H155" i="8"/>
  <c r="C12" i="8"/>
  <c r="E132" i="9"/>
  <c r="F140" i="8"/>
  <c r="I126" i="8"/>
  <c r="J44" i="8"/>
  <c r="D58" i="9"/>
  <c r="P58" i="9"/>
  <c r="E47" i="9"/>
  <c r="M47" i="9"/>
  <c r="J190" i="8"/>
  <c r="H112" i="9"/>
  <c r="R75" i="9"/>
  <c r="F12" i="8"/>
  <c r="G130" i="9"/>
  <c r="N94" i="9"/>
  <c r="J181" i="9"/>
  <c r="H99" i="8"/>
  <c r="M75" i="9"/>
  <c r="F30" i="8"/>
  <c r="C47" i="9"/>
  <c r="Q130" i="9"/>
  <c r="D137" i="8"/>
  <c r="J94" i="9"/>
  <c r="K52" i="8"/>
  <c r="D181" i="9"/>
  <c r="M181" i="9"/>
  <c r="H190" i="8"/>
  <c r="I173" i="8"/>
  <c r="R28" i="9"/>
  <c r="G28" i="9"/>
  <c r="G112" i="9"/>
  <c r="E112" i="9"/>
  <c r="J99" i="8"/>
  <c r="F75" i="9"/>
  <c r="E75" i="9"/>
  <c r="J81" i="8"/>
  <c r="K48" i="8"/>
  <c r="L204" i="9"/>
  <c r="C140" i="8"/>
  <c r="K109" i="8"/>
  <c r="H126" i="8"/>
  <c r="J30" i="8"/>
  <c r="I44" i="8"/>
  <c r="I58" i="9"/>
  <c r="R58" i="9"/>
  <c r="J47" i="9"/>
  <c r="O47" i="9"/>
  <c r="N28" i="9"/>
  <c r="K126" i="8"/>
  <c r="C58" i="9"/>
  <c r="M94" i="9"/>
  <c r="H52" i="8"/>
  <c r="E181" i="9"/>
  <c r="Q181" i="9"/>
  <c r="C190" i="8"/>
  <c r="K173" i="8"/>
  <c r="Q28" i="9"/>
  <c r="K28" i="9"/>
  <c r="C112" i="9"/>
  <c r="D112" i="9"/>
  <c r="K99" i="8"/>
  <c r="N75" i="9"/>
  <c r="O75" i="9"/>
  <c r="J155" i="8"/>
  <c r="C81" i="8"/>
  <c r="H204" i="9"/>
  <c r="H140" i="8"/>
  <c r="J126" i="8"/>
  <c r="H30" i="8"/>
  <c r="F44" i="8"/>
  <c r="M58" i="9"/>
  <c r="Q58" i="9"/>
  <c r="Q47" i="9"/>
  <c r="K47" i="9"/>
  <c r="N181" i="9"/>
  <c r="M28" i="9"/>
  <c r="D48" i="8"/>
  <c r="J168" i="8"/>
  <c r="C44" i="8"/>
  <c r="P47" i="9"/>
  <c r="L94" i="9"/>
  <c r="D52" i="8"/>
  <c r="L181" i="9"/>
  <c r="P181" i="9"/>
  <c r="C173" i="8"/>
  <c r="H28" i="9"/>
  <c r="F28" i="9"/>
  <c r="L112" i="9"/>
  <c r="F112" i="9"/>
  <c r="F99" i="8"/>
  <c r="H75" i="9"/>
  <c r="Q75" i="9"/>
  <c r="K155" i="8"/>
  <c r="Q204" i="9"/>
  <c r="J140" i="8"/>
  <c r="C126" i="8"/>
  <c r="D30" i="8"/>
  <c r="D44" i="8"/>
  <c r="K58" i="9"/>
  <c r="H58" i="9"/>
  <c r="D47" i="9"/>
  <c r="R47" i="9"/>
  <c r="D59" i="9"/>
  <c r="F173" i="8"/>
  <c r="J112" i="9"/>
  <c r="C155" i="8"/>
  <c r="L58" i="9"/>
  <c r="I94" i="9"/>
  <c r="J52" i="8"/>
  <c r="F181" i="9"/>
  <c r="I190" i="8"/>
  <c r="D173" i="8"/>
  <c r="I28" i="9"/>
  <c r="E28" i="9"/>
  <c r="M112" i="9"/>
  <c r="K112" i="9"/>
  <c r="C99" i="8"/>
  <c r="C75" i="9"/>
  <c r="G75" i="9"/>
  <c r="I155" i="8"/>
  <c r="H127" i="8"/>
  <c r="R204" i="9"/>
  <c r="D140" i="8"/>
  <c r="D126" i="8"/>
  <c r="K30" i="8"/>
  <c r="H44" i="8"/>
  <c r="G58" i="9"/>
  <c r="O58" i="9"/>
  <c r="N47" i="9"/>
  <c r="G47" i="9"/>
  <c r="K60" i="8"/>
  <c r="C150" i="8"/>
  <c r="R14" i="9"/>
  <c r="L14" i="9"/>
  <c r="I95" i="8"/>
  <c r="I85" i="8"/>
  <c r="C60" i="8"/>
  <c r="D196" i="9"/>
  <c r="G14" i="9"/>
  <c r="F14" i="9"/>
  <c r="D95" i="8"/>
  <c r="H196" i="9"/>
  <c r="M14" i="9"/>
  <c r="E14" i="9"/>
  <c r="K95" i="8"/>
  <c r="K14" i="9"/>
  <c r="P14" i="9"/>
  <c r="C95" i="8"/>
  <c r="F60" i="8"/>
  <c r="I14" i="9"/>
  <c r="D14" i="9"/>
  <c r="J95" i="8"/>
  <c r="I60" i="8"/>
  <c r="D60" i="8"/>
  <c r="O14" i="9"/>
  <c r="H14" i="9"/>
  <c r="F95" i="8"/>
  <c r="J60" i="8"/>
  <c r="J14" i="9"/>
  <c r="Q14" i="9"/>
  <c r="H95"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31" i="8" a="1"/>
  <c r="E8" i="8" a="1"/>
  <c r="E102" i="8" a="1"/>
  <c r="E166" i="8" a="1"/>
  <c r="E41" i="8" a="1"/>
  <c r="E69" i="8" a="1"/>
  <c r="E122" i="8" a="1"/>
  <c r="E152" i="8" a="1"/>
  <c r="E80" i="8" a="1"/>
  <c r="E109" i="8" a="1"/>
  <c r="E106" i="8" a="1"/>
  <c r="E33" i="8" a="1"/>
  <c r="E186" i="8" a="1"/>
  <c r="E201" i="8" a="1"/>
  <c r="E36" i="8" a="1"/>
  <c r="E42" i="8" a="1"/>
  <c r="E203" i="8" a="1"/>
  <c r="E195" i="8" a="1"/>
  <c r="E185" i="8" a="1"/>
  <c r="E11" i="8" a="1"/>
  <c r="E197" i="8" a="1"/>
  <c r="E67" i="8" a="1"/>
  <c r="E161" i="8" a="1"/>
  <c r="E52" i="8" a="1"/>
  <c r="E136" i="8" a="1"/>
  <c r="E13" i="8" a="1"/>
  <c r="E57" i="8" a="1"/>
  <c r="E40" i="8" a="1"/>
  <c r="E111" i="8" a="1"/>
  <c r="E24" i="8" a="1"/>
  <c r="E173" i="8" a="1"/>
  <c r="E49" i="8" a="1"/>
  <c r="E100" i="8" a="1"/>
  <c r="E142" i="8" a="1"/>
  <c r="E141" i="8" a="1"/>
  <c r="E115" i="8" a="1"/>
  <c r="E163" i="8" a="1"/>
  <c r="E120" i="8" a="1"/>
  <c r="E78" i="8" a="1"/>
  <c r="E73" i="8" a="1"/>
  <c r="E25" i="8" a="1"/>
  <c r="E121" i="8" a="1"/>
  <c r="E191" i="8" a="1"/>
  <c r="E196" i="8" a="1"/>
  <c r="E118" i="8" a="1"/>
  <c r="E176" i="8" a="1"/>
  <c r="E17" i="8" a="1"/>
  <c r="E79" i="8" a="1"/>
  <c r="E105" i="8" a="1"/>
  <c r="E32" i="8" a="1"/>
  <c r="E194" i="8" a="1"/>
  <c r="E129" i="8" a="1"/>
  <c r="E96" i="8" a="1"/>
  <c r="E89" i="8" a="1"/>
  <c r="E38" i="8" a="1"/>
  <c r="E50" i="8" a="1"/>
  <c r="E39" i="8" a="1"/>
  <c r="E128" i="8" a="1"/>
  <c r="E55" i="8" a="1"/>
  <c r="E90" i="8" a="1"/>
  <c r="E51" i="8" a="1"/>
  <c r="E28" i="8" a="1"/>
  <c r="E170" i="8" a="1"/>
  <c r="E14" i="8" a="1"/>
  <c r="E144" i="8" a="1"/>
  <c r="E10" i="8" a="1"/>
  <c r="E183" i="8" a="1"/>
  <c r="E64" i="8" a="1"/>
  <c r="E20" i="8" a="1"/>
  <c r="E192" i="8" a="1"/>
  <c r="E76" i="8" a="1"/>
  <c r="E158" i="8" a="1"/>
  <c r="E202" i="8" a="1"/>
  <c r="E124" i="8" a="1"/>
  <c r="E47" i="8" a="1"/>
  <c r="E70" i="8" a="1"/>
  <c r="E60" i="8" a="1"/>
  <c r="E148" i="8" a="1"/>
  <c r="E182" i="8" a="1"/>
  <c r="E110" i="8" a="1"/>
  <c r="E130" i="8" a="1"/>
  <c r="E37" i="8" a="1"/>
  <c r="E198" i="8" a="1"/>
  <c r="E139" i="8" a="1"/>
  <c r="E97" i="8" a="1"/>
  <c r="E104" i="8" a="1"/>
  <c r="E83" i="8" a="1"/>
  <c r="E16" i="8" a="1"/>
  <c r="E153" i="8" a="1"/>
  <c r="E43" i="8" a="1"/>
  <c r="E62" i="8" a="1"/>
  <c r="E187" i="8" a="1"/>
  <c r="E15" i="8" a="1"/>
  <c r="E85" i="8" a="1"/>
  <c r="E46" i="8" a="1"/>
  <c r="E188" i="8" a="1"/>
  <c r="E180" i="8" a="1"/>
  <c r="E127" i="8" a="1"/>
  <c r="E140"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<sst xmlns="http://schemas.openxmlformats.org/spreadsheetml/2006/main" count="44807" uniqueCount="15688">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</sst>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TAH</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Please enable macros when using this template</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182</v>
      </c>
      <c r="F6" s="87" t="str">
        <f>VLOOKUP(OrgCodeSelection,Orgs,2,FALSE)</f>
        <v>SHEFFIELD HEALTH &amp; SOCIAL CARE NHS FOUNDATION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15418</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IRXaNyA7GCIJxOkFGUNt1PXv5Z4JzJP4asav9Y2Q3Li8sN5DlPAuEtVT8afJ6rl6OD+k+vV9N+T9TsY3WgmbiQ==" saltValue="DEftaCgKE1x/zJKc59XG4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R11" zoomScale="80" zoomScaleNormal="80" workbookViewId="0">
      <selection activeCell="Y24" sqref="Y24"/>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10" t="str">
        <f>IF(ISBLANK(OrgNameSelection),"",OrgNameSelection)</f>
        <v>SHEFFIELD HEALTH &amp; SOCIAL CARE NHS FOUNDATION TRUST</v>
      </c>
      <c r="G5" s="110"/>
      <c r="H5" s="110"/>
      <c r="I5" s="110"/>
      <c r="J5" s="110"/>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3" t="s">
        <v>15687</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
      <c r="D12" s="100" t="s">
        <v>9</v>
      </c>
      <c r="E12" s="102"/>
      <c r="F12" s="118" t="s">
        <v>10</v>
      </c>
      <c r="G12" s="120" t="s">
        <v>15365</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12463.4</v>
      </c>
      <c r="J15" s="55">
        <f ca="1">SUM(INDIRECT("J16:J215"))</f>
        <v>10211.08</v>
      </c>
      <c r="K15" s="55">
        <f ca="1">SUM(INDIRECT("K16:K215"))</f>
        <v>15996</v>
      </c>
      <c r="L15" s="55">
        <f ca="1">SUM(INDIRECT("L16:L215"))</f>
        <v>23703.340000000004</v>
      </c>
      <c r="M15" s="55">
        <f ca="1">SUM(INDIRECT("M16:M215"))</f>
        <v>0</v>
      </c>
      <c r="N15" s="55">
        <f ca="1">SUM(INDIRECT("N16:N215"))</f>
        <v>0</v>
      </c>
      <c r="O15" s="55">
        <f ca="1">SUM(INDIRECT("O16:O215"))</f>
        <v>0</v>
      </c>
      <c r="P15" s="55">
        <f ca="1">SUM(INDIRECT("P16:P215"))</f>
        <v>0</v>
      </c>
      <c r="Q15" s="55">
        <f ca="1">SUM(INDIRECT("Q16:Q215"))</f>
        <v>6368.5</v>
      </c>
      <c r="R15" s="55">
        <f ca="1">SUM(INDIRECT("R16:R215"))</f>
        <v>5447.42</v>
      </c>
      <c r="S15" s="55">
        <f ca="1">SUM(INDIRECT("S16:S215"))</f>
        <v>8850</v>
      </c>
      <c r="T15" s="55">
        <f ca="1">SUM(INDIRECT("T16:T215"))</f>
        <v>16083.17</v>
      </c>
      <c r="U15" s="55">
        <f ca="1">SUM(INDIRECT("U16:U215"))</f>
        <v>0</v>
      </c>
      <c r="V15" s="55">
        <f ca="1">SUM(INDIRECT("V16:V215"))</f>
        <v>0</v>
      </c>
      <c r="W15" s="55">
        <f ca="1">SUM(INDIRECT("W16:W215"))</f>
        <v>0</v>
      </c>
      <c r="X15" s="55">
        <f ca="1">SUM(INDIRECT("X16:X215"))</f>
        <v>0</v>
      </c>
      <c r="Y15" s="55">
        <f ca="1">SUM(INDIRECT("Y16:Y215"))</f>
        <v>915</v>
      </c>
      <c r="Z15" s="55">
        <f ca="1">SUM(INDIRECT("Z16:Z215"))</f>
        <v>566</v>
      </c>
      <c r="AA15" s="55">
        <f ca="1">SUM(INDIRECT("AA16:AA215"))</f>
        <v>285</v>
      </c>
      <c r="AB15" s="55">
        <f ca="1">SUM(INDIRECT("AB16:AB215"))</f>
        <v>270</v>
      </c>
      <c r="AC15" s="55">
        <f ca="1">SUM(INDIRECT("AC16:AC215"))</f>
        <v>3801</v>
      </c>
      <c r="AD15" s="27">
        <f t="shared" ref="AD15" ca="1" si="0">IFERROR(IF(INDIRECT("$AC" &amp;ROW()) ="","",SUM(INDIRECT("J" &amp;ROW()),INDIRECT("R" &amp; ROW()))/INDIRECT("$AC" &amp;ROW())),"-")</f>
        <v>4.1195737963693766</v>
      </c>
      <c r="AE15" s="27">
        <f t="shared" ref="AE15" ca="1" si="1">IFERROR(IF(INDIRECT("$AC"&amp;ROW())="","",SUM(INDIRECT("L"&amp;ROW()),INDIRECT("T"&amp;ROW()))/INDIRECT("$AC"&amp;ROW())),"-")</f>
        <v>10.467379636937649</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0.14890818205735332</v>
      </c>
      <c r="AI15" s="27">
        <f ca="1">IFERROR(IF(INDIRECT("$AC" &amp;ROW())="","",INDIRECT("AB" &amp;ROW())/INDIRECT("$AC" &amp;ROW())),"-")</f>
        <v>7.1033938437253349E-2</v>
      </c>
      <c r="AJ15" s="27">
        <f ca="1">IFERROR(IF(AC15="","",SUM(J15,L15,N15,P15,R15,T15,V15,X15,Z15,AB15)/AC15),"-")</f>
        <v>14.806895553801631</v>
      </c>
      <c r="AK15" s="29">
        <f ca="1">IFERROR(IF(INDIRECT("I" &amp;ROW())="","",INDIRECT("J" &amp;ROW())/INDIRECT("I" &amp;ROW())),"-")</f>
        <v>0.8192852672625448</v>
      </c>
      <c r="AL15" s="29">
        <f ca="1">IFERROR(IF(INDIRECT("K" &amp;ROW())="","",INDIRECT("L" &amp;ROW())/INDIRECT("K" &amp;ROW())),"-")</f>
        <v>1.4818292073018258</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0.85536939624715402</v>
      </c>
      <c r="AP15" s="30">
        <f t="shared" ref="AP15" ca="1" si="7">IFERROR(IF(INDIRECT("S" &amp;ROW())="","",INDIRECT("T" &amp;ROW())/INDIRECT("S" &amp;ROW())),"-")</f>
        <v>1.8173073446327683</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0.61857923497267764</v>
      </c>
      <c r="AT15" s="30">
        <f t="shared" ref="AT15" ca="1" si="11">IFERROR(IF(INDIRECT("AA" &amp;ROW())="","",INDIRECT("AB" &amp;ROW())/INDIRECT("AA" &amp;ROW())),"-")</f>
        <v>0.94736842105263153</v>
      </c>
    </row>
    <row r="16" spans="1:47" ht="30" x14ac:dyDescent="0.25">
      <c r="A16" s="31" t="str" cm="1">
        <f t="array" aca="1" ref="A16" ca="1">INDIRECT("D" &amp; ROW())&amp;INDIRECT("F" &amp; ROW())</f>
        <v>TAHFCBurbage</v>
      </c>
      <c r="D16" s="57" t="str">
        <f t="shared" ref="D16:D47" si="12">IFERROR(VLOOKUP($E$5&amp;E16,Sites,4,FALSE),"")</f>
        <v>TAHFC</v>
      </c>
      <c r="E16" s="73" t="s">
        <v>9170</v>
      </c>
      <c r="F16" s="26" t="s">
        <v>13255</v>
      </c>
      <c r="G16" s="2" t="s">
        <v>15296</v>
      </c>
      <c r="H16" s="58"/>
      <c r="I16" s="3">
        <v>1378.5</v>
      </c>
      <c r="J16" s="3">
        <v>887</v>
      </c>
      <c r="K16" s="3">
        <v>1243.5</v>
      </c>
      <c r="L16" s="3">
        <v>2785.67</v>
      </c>
      <c r="M16" s="3"/>
      <c r="N16" s="3"/>
      <c r="O16" s="3"/>
      <c r="P16" s="3"/>
      <c r="Q16" s="3">
        <v>618.5</v>
      </c>
      <c r="R16" s="3">
        <v>473.75</v>
      </c>
      <c r="S16" s="3">
        <v>620</v>
      </c>
      <c r="T16" s="3">
        <v>1692</v>
      </c>
      <c r="U16" s="3"/>
      <c r="V16" s="3"/>
      <c r="W16" s="3"/>
      <c r="X16" s="3"/>
      <c r="Y16" s="3">
        <v>0</v>
      </c>
      <c r="Z16" s="3">
        <v>0</v>
      </c>
      <c r="AA16" s="3">
        <v>0</v>
      </c>
      <c r="AB16" s="3">
        <v>0</v>
      </c>
      <c r="AC16" s="3">
        <v>343</v>
      </c>
      <c r="AD16" s="4">
        <f ca="1">IF(A16="","",IFERROR((VLOOKUP(A16,A16:AC216,10,0)+VLOOKUP(A16,A16:AC216,18,0))/VLOOKUP(A16,A16:AC216,29,0),"-"))</f>
        <v>3.9672011661807578</v>
      </c>
      <c r="AE16" s="4">
        <f ca="1">IF(A16="","",IFERROR((VLOOKUP(A16,A16:AC216,12,0)+VLOOKUP(A16,A16:AC216,20,0))/VLOOKUP(A16,A16:AC216,29,0),"-"))</f>
        <v>13.054431486880466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17.021632653061225</v>
      </c>
      <c r="AK16" s="28">
        <f ca="1">IF(A16="","",IFERROR(VLOOKUP(A16,A16:AC216,10,0)/VLOOKUP(A16,A16:AC216,9,0),"-"))</f>
        <v>0.6434530286543344</v>
      </c>
      <c r="AL16" s="28">
        <f ca="1">IF(A16="","",IFERROR(VLOOKUP(A16,A16:AC216,12,0)/VLOOKUP(A16,A16:AC216,11,0),"-"))</f>
        <v>2.2401849618013672</v>
      </c>
      <c r="AM16" s="28" t="str">
        <f ca="1">IF(A16="","",IFERROR(VLOOKUP(A16,A16:AC216,14,0)/VLOOKUP(A16,A16:AC216,13,0),"-"))</f>
        <v>-</v>
      </c>
      <c r="AN16" s="28" t="str">
        <f ca="1">IF(A16="","",IFERROR(VLOOKUP(A16,A16:AC216,16,0)/VLOOKUP(A16,A16:AC216,15,0),"-"))</f>
        <v>-</v>
      </c>
      <c r="AO16" s="28">
        <f ca="1">IF(A16="","",IFERROR(VLOOKUP(A16,A16:AC216,18,0)/VLOOKUP(A16,A16:AC216,17,0),"-"))</f>
        <v>0.76596604688763137</v>
      </c>
      <c r="AP16" s="28">
        <f ca="1">IF(A16="","",IFERROR(VLOOKUP(A16,A16:AC216,20,0)/VLOOKUP(A16,A16:AC216,19,0),"-"))</f>
        <v>2.7290322580645161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9188</v>
      </c>
      <c r="F17" s="26" t="s">
        <v>9280</v>
      </c>
      <c r="G17" s="2" t="s">
        <v>15296</v>
      </c>
      <c r="H17" s="59"/>
      <c r="I17" s="1">
        <v>1206.67</v>
      </c>
      <c r="J17" s="1">
        <v>1436.67</v>
      </c>
      <c r="K17" s="1">
        <v>1177</v>
      </c>
      <c r="L17" s="1">
        <v>2378.5</v>
      </c>
      <c r="M17" s="1"/>
      <c r="N17" s="1"/>
      <c r="O17" s="1"/>
      <c r="P17" s="1"/>
      <c r="Q17" s="5">
        <v>1100.5</v>
      </c>
      <c r="R17" s="5">
        <v>924.5</v>
      </c>
      <c r="S17" s="6">
        <v>1100.5</v>
      </c>
      <c r="T17" s="5">
        <v>2334</v>
      </c>
      <c r="U17" s="5"/>
      <c r="V17" s="6"/>
      <c r="W17" s="6"/>
      <c r="X17" s="6"/>
      <c r="Y17" s="6">
        <v>0</v>
      </c>
      <c r="Z17" s="6">
        <v>0</v>
      </c>
      <c r="AA17" s="6">
        <v>0</v>
      </c>
      <c r="AB17" s="6">
        <v>0</v>
      </c>
      <c r="AC17" s="6">
        <v>524</v>
      </c>
      <c r="AD17" s="4">
        <f t="shared" ref="AD17:AD80" ca="1" si="13">IF(A17="","",IFERROR((VLOOKUP(A17,A17:AC217,10,0)+VLOOKUP(A17,A17:AC217,18,0))/VLOOKUP(A17,A17:AC217,29,0),"-"))</f>
        <v>4.5060496183206107</v>
      </c>
      <c r="AE17" s="4">
        <f t="shared" ref="AE17:AE80" ca="1" si="14">IF(A17="","",IFERROR((VLOOKUP(A17,A17:AC217,12,0)+VLOOKUP(A17,A17:AC217,20,0))/VLOOKUP(A17,A17:AC217,29,0),"-"))</f>
        <v>8.9933206106870234</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13.499370229007633</v>
      </c>
      <c r="AK17" s="28">
        <f t="shared" ref="AK17:AK80" ca="1" si="20">IF(A17="","",IFERROR(VLOOKUP(A17,A17:AC217,10,0)/VLOOKUP(A17,A17:AC217,9,0),"-"))</f>
        <v>1.1906072082673804</v>
      </c>
      <c r="AL17" s="28">
        <f t="shared" ref="AL17:AL80" ca="1" si="21">IF(A17="","",IFERROR(VLOOKUP(A17,A17:AC217,12,0)/VLOOKUP(A17,A17:AC217,11,0),"-"))</f>
        <v>2.0208156329651659</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0.8400726942298955</v>
      </c>
      <c r="AP17" s="28">
        <f t="shared" ref="AP17:AP80" ca="1" si="25">IF(A17="","",IFERROR(VLOOKUP(A17,A17:AC217,20,0)/VLOOKUP(A17,A17:AC217,19,0),"-"))</f>
        <v>2.120854157201272</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9170</v>
      </c>
      <c r="F18" s="26" t="s">
        <v>13257</v>
      </c>
      <c r="G18" s="2" t="s">
        <v>15296</v>
      </c>
      <c r="H18" s="59"/>
      <c r="I18" s="3">
        <v>1526.98</v>
      </c>
      <c r="J18" s="5">
        <v>1121.25</v>
      </c>
      <c r="K18" s="5">
        <v>1277</v>
      </c>
      <c r="L18" s="5">
        <v>2455</v>
      </c>
      <c r="M18" s="5"/>
      <c r="N18" s="5"/>
      <c r="O18" s="5"/>
      <c r="P18" s="5"/>
      <c r="Q18" s="5">
        <v>620</v>
      </c>
      <c r="R18" s="5">
        <v>572.5</v>
      </c>
      <c r="S18" s="6">
        <v>620</v>
      </c>
      <c r="T18" s="5">
        <v>1660</v>
      </c>
      <c r="U18" s="5"/>
      <c r="V18" s="6"/>
      <c r="W18" s="6"/>
      <c r="X18" s="6"/>
      <c r="Y18" s="6">
        <v>0</v>
      </c>
      <c r="Z18" s="6">
        <v>0</v>
      </c>
      <c r="AA18" s="6">
        <v>0</v>
      </c>
      <c r="AB18" s="6">
        <v>0</v>
      </c>
      <c r="AC18" s="6">
        <v>415</v>
      </c>
      <c r="AD18" s="4">
        <f t="shared" ca="1" si="13"/>
        <v>4.081325301204819</v>
      </c>
      <c r="AE18" s="4">
        <f t="shared" ca="1" si="14"/>
        <v>9.9156626506024104</v>
      </c>
      <c r="AF18" s="4">
        <f t="shared" ca="1" si="15"/>
        <v>0</v>
      </c>
      <c r="AG18" s="4">
        <f t="shared" ca="1" si="16"/>
        <v>0</v>
      </c>
      <c r="AH18" s="4">
        <f t="shared" ca="1" si="17"/>
        <v>0</v>
      </c>
      <c r="AI18" s="4">
        <f t="shared" ca="1" si="18"/>
        <v>0</v>
      </c>
      <c r="AJ18" s="4">
        <f t="shared" ca="1" si="19"/>
        <v>13.996987951807229</v>
      </c>
      <c r="AK18" s="28">
        <f t="shared" ca="1" si="20"/>
        <v>0.7342925251149327</v>
      </c>
      <c r="AL18" s="28">
        <f t="shared" ca="1" si="21"/>
        <v>1.9224745497259201</v>
      </c>
      <c r="AM18" s="28" t="str">
        <f t="shared" ca="1" si="22"/>
        <v>-</v>
      </c>
      <c r="AN18" s="28" t="str">
        <f t="shared" ca="1" si="23"/>
        <v>-</v>
      </c>
      <c r="AO18" s="28">
        <f t="shared" ca="1" si="24"/>
        <v>0.92338709677419351</v>
      </c>
      <c r="AP18" s="28">
        <f t="shared" ca="1" si="25"/>
        <v>2.6774193548387095</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9188</v>
      </c>
      <c r="F19" s="26" t="s">
        <v>13258</v>
      </c>
      <c r="G19" s="2" t="s">
        <v>15296</v>
      </c>
      <c r="H19" s="59"/>
      <c r="I19" s="3">
        <v>1499.5</v>
      </c>
      <c r="J19" s="5">
        <v>1174.08</v>
      </c>
      <c r="K19" s="5">
        <v>1262</v>
      </c>
      <c r="L19" s="5">
        <v>3204</v>
      </c>
      <c r="M19" s="5"/>
      <c r="N19" s="5"/>
      <c r="O19" s="5"/>
      <c r="P19" s="5"/>
      <c r="Q19" s="5">
        <v>620</v>
      </c>
      <c r="R19" s="5">
        <v>604.5</v>
      </c>
      <c r="S19" s="6">
        <v>1550</v>
      </c>
      <c r="T19" s="5">
        <v>2568.5</v>
      </c>
      <c r="U19" s="5"/>
      <c r="V19" s="6"/>
      <c r="W19" s="6"/>
      <c r="X19" s="6"/>
      <c r="Y19" s="6">
        <v>0</v>
      </c>
      <c r="Z19" s="6">
        <v>0</v>
      </c>
      <c r="AA19" s="6">
        <v>0</v>
      </c>
      <c r="AB19" s="6">
        <v>0</v>
      </c>
      <c r="AC19" s="6">
        <v>268</v>
      </c>
      <c r="AD19" s="4">
        <f t="shared" ca="1" si="13"/>
        <v>6.6364925373134325</v>
      </c>
      <c r="AE19" s="4">
        <f t="shared" ca="1" si="14"/>
        <v>21.539179104477611</v>
      </c>
      <c r="AF19" s="4">
        <f t="shared" ca="1" si="15"/>
        <v>0</v>
      </c>
      <c r="AG19" s="4">
        <f t="shared" ca="1" si="16"/>
        <v>0</v>
      </c>
      <c r="AH19" s="4">
        <f t="shared" ca="1" si="17"/>
        <v>0</v>
      </c>
      <c r="AI19" s="4">
        <f t="shared" ca="1" si="18"/>
        <v>0</v>
      </c>
      <c r="AJ19" s="4">
        <f t="shared" ca="1" si="19"/>
        <v>28.175671641791045</v>
      </c>
      <c r="AK19" s="28">
        <f t="shared" ca="1" si="20"/>
        <v>0.78298099366455476</v>
      </c>
      <c r="AL19" s="28">
        <f t="shared" ca="1" si="21"/>
        <v>2.5388272583201266</v>
      </c>
      <c r="AM19" s="28" t="str">
        <f t="shared" ca="1" si="22"/>
        <v>-</v>
      </c>
      <c r="AN19" s="28" t="str">
        <f t="shared" ca="1" si="23"/>
        <v>-</v>
      </c>
      <c r="AO19" s="28">
        <f t="shared" ca="1" si="24"/>
        <v>0.97499999999999998</v>
      </c>
      <c r="AP19" s="28">
        <f t="shared" ca="1" si="25"/>
        <v>1.6570967741935483</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9170</v>
      </c>
      <c r="F20" s="26" t="s">
        <v>13256</v>
      </c>
      <c r="G20" s="2" t="s">
        <v>15308</v>
      </c>
      <c r="H20" s="59"/>
      <c r="I20" s="3">
        <v>1386</v>
      </c>
      <c r="J20" s="5">
        <v>968.82</v>
      </c>
      <c r="K20" s="5">
        <v>1318.5</v>
      </c>
      <c r="L20" s="5">
        <v>2986.07</v>
      </c>
      <c r="M20" s="5"/>
      <c r="N20" s="5"/>
      <c r="O20" s="5"/>
      <c r="P20" s="5"/>
      <c r="Q20" s="5">
        <v>620</v>
      </c>
      <c r="R20" s="5">
        <v>450</v>
      </c>
      <c r="S20" s="6">
        <v>620</v>
      </c>
      <c r="T20" s="5">
        <v>1804.8</v>
      </c>
      <c r="U20" s="5"/>
      <c r="V20" s="6"/>
      <c r="W20" s="6"/>
      <c r="X20" s="6"/>
      <c r="Y20" s="6">
        <v>285</v>
      </c>
      <c r="Z20" s="6">
        <v>248.5</v>
      </c>
      <c r="AA20" s="6">
        <v>285</v>
      </c>
      <c r="AB20" s="6">
        <v>120</v>
      </c>
      <c r="AC20" s="6">
        <v>434</v>
      </c>
      <c r="AD20" s="4">
        <f t="shared" ca="1" si="13"/>
        <v>3.2691705069124426</v>
      </c>
      <c r="AE20" s="4">
        <f t="shared" ca="1" si="14"/>
        <v>11.038870967741936</v>
      </c>
      <c r="AF20" s="4">
        <f t="shared" ca="1" si="15"/>
        <v>0</v>
      </c>
      <c r="AG20" s="4">
        <f t="shared" ca="1" si="16"/>
        <v>0</v>
      </c>
      <c r="AH20" s="4">
        <f t="shared" ca="1" si="17"/>
        <v>0.57258064516129037</v>
      </c>
      <c r="AI20" s="4">
        <f t="shared" ca="1" si="18"/>
        <v>0.27649769585253459</v>
      </c>
      <c r="AJ20" s="4">
        <f t="shared" ca="1" si="19"/>
        <v>15.157119815668205</v>
      </c>
      <c r="AK20" s="28">
        <f t="shared" ca="1" si="20"/>
        <v>0.69900432900432907</v>
      </c>
      <c r="AL20" s="28">
        <f t="shared" ca="1" si="21"/>
        <v>2.2647478194918471</v>
      </c>
      <c r="AM20" s="28" t="str">
        <f t="shared" ca="1" si="22"/>
        <v>-</v>
      </c>
      <c r="AN20" s="28" t="str">
        <f t="shared" ca="1" si="23"/>
        <v>-</v>
      </c>
      <c r="AO20" s="28">
        <f t="shared" ca="1" si="24"/>
        <v>0.72580645161290325</v>
      </c>
      <c r="AP20" s="28">
        <f t="shared" ca="1" si="25"/>
        <v>2.9109677419354836</v>
      </c>
      <c r="AQ20" s="28" t="str">
        <f t="shared" ca="1" si="26"/>
        <v>-</v>
      </c>
      <c r="AR20" s="28" t="str">
        <f t="shared" ca="1" si="27"/>
        <v>-</v>
      </c>
      <c r="AS20" s="28">
        <f t="shared" ca="1" si="28"/>
        <v>0.87192982456140355</v>
      </c>
      <c r="AT20" s="28">
        <f t="shared" ca="1" si="29"/>
        <v>0.42105263157894735</v>
      </c>
    </row>
    <row r="21" spans="1:46" ht="30" x14ac:dyDescent="0.2">
      <c r="A21" s="31" t="str" cm="1">
        <f t="array" aca="1" ref="A21" ca="1">INDIRECT("D" &amp; ROW())&amp;INDIRECT("F" &amp; ROW())</f>
        <v>TAHXMForest Close Ward 1</v>
      </c>
      <c r="D21" s="57" t="str">
        <f t="shared" si="12"/>
        <v>TAHXM</v>
      </c>
      <c r="E21" s="75" t="s">
        <v>9156</v>
      </c>
      <c r="F21" s="26" t="s">
        <v>13249</v>
      </c>
      <c r="G21" s="2" t="s">
        <v>15296</v>
      </c>
      <c r="H21" s="59"/>
      <c r="I21" s="3">
        <v>460.5</v>
      </c>
      <c r="J21" s="5">
        <v>634.83000000000004</v>
      </c>
      <c r="K21" s="5">
        <v>925.5</v>
      </c>
      <c r="L21" s="5">
        <v>770.5</v>
      </c>
      <c r="M21" s="5"/>
      <c r="N21" s="5"/>
      <c r="O21" s="5"/>
      <c r="P21" s="5"/>
      <c r="Q21" s="5">
        <v>310</v>
      </c>
      <c r="R21" s="5">
        <v>290</v>
      </c>
      <c r="S21" s="6">
        <v>309.5</v>
      </c>
      <c r="T21" s="5">
        <v>629.5</v>
      </c>
      <c r="U21" s="5"/>
      <c r="V21" s="6"/>
      <c r="W21" s="6"/>
      <c r="X21" s="6"/>
      <c r="Y21" s="6">
        <v>0</v>
      </c>
      <c r="Z21" s="6">
        <v>0</v>
      </c>
      <c r="AA21" s="6">
        <v>0</v>
      </c>
      <c r="AB21" s="6">
        <v>0</v>
      </c>
      <c r="AC21" s="6">
        <v>240</v>
      </c>
      <c r="AD21" s="4">
        <f t="shared" ca="1" si="13"/>
        <v>3.8534583333333337</v>
      </c>
      <c r="AE21" s="4">
        <f t="shared" ca="1" si="14"/>
        <v>5.833333333333333</v>
      </c>
      <c r="AF21" s="4">
        <f t="shared" ca="1" si="15"/>
        <v>0</v>
      </c>
      <c r="AG21" s="4">
        <f t="shared" ca="1" si="16"/>
        <v>0</v>
      </c>
      <c r="AH21" s="4">
        <f t="shared" ca="1" si="17"/>
        <v>0</v>
      </c>
      <c r="AI21" s="4">
        <f t="shared" ca="1" si="18"/>
        <v>0</v>
      </c>
      <c r="AJ21" s="4">
        <f t="shared" ca="1" si="19"/>
        <v>9.6867916666666662</v>
      </c>
      <c r="AK21" s="28">
        <f t="shared" ca="1" si="20"/>
        <v>1.3785667752442998</v>
      </c>
      <c r="AL21" s="28">
        <f t="shared" ca="1" si="21"/>
        <v>0.83252296056185848</v>
      </c>
      <c r="AM21" s="28" t="str">
        <f t="shared" ca="1" si="22"/>
        <v>-</v>
      </c>
      <c r="AN21" s="28" t="str">
        <f t="shared" ca="1" si="23"/>
        <v>-</v>
      </c>
      <c r="AO21" s="28">
        <f t="shared" ca="1" si="24"/>
        <v>0.93548387096774188</v>
      </c>
      <c r="AP21" s="28">
        <f t="shared" ca="1" si="25"/>
        <v>2.0339256865912763</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9156</v>
      </c>
      <c r="F22" s="26" t="s">
        <v>13250</v>
      </c>
      <c r="G22" s="2" t="s">
        <v>15296</v>
      </c>
      <c r="H22" s="59"/>
      <c r="I22" s="3">
        <v>457.5</v>
      </c>
      <c r="J22" s="5">
        <v>588</v>
      </c>
      <c r="K22" s="5">
        <v>914</v>
      </c>
      <c r="L22" s="5">
        <v>827.5</v>
      </c>
      <c r="M22" s="5"/>
      <c r="N22" s="5"/>
      <c r="O22" s="5"/>
      <c r="P22" s="5"/>
      <c r="Q22" s="5">
        <v>309.5</v>
      </c>
      <c r="R22" s="5">
        <v>310</v>
      </c>
      <c r="S22" s="6">
        <v>310</v>
      </c>
      <c r="T22" s="5">
        <v>289.87</v>
      </c>
      <c r="U22" s="5"/>
      <c r="V22" s="6"/>
      <c r="W22" s="6"/>
      <c r="X22" s="6"/>
      <c r="Y22" s="6">
        <v>0</v>
      </c>
      <c r="Z22" s="6">
        <v>0</v>
      </c>
      <c r="AA22" s="6">
        <v>0</v>
      </c>
      <c r="AB22" s="6">
        <v>0</v>
      </c>
      <c r="AC22" s="6">
        <v>228</v>
      </c>
      <c r="AD22" s="4">
        <f t="shared" ca="1" si="13"/>
        <v>3.9385964912280702</v>
      </c>
      <c r="AE22" s="4">
        <f t="shared" ca="1" si="14"/>
        <v>4.9007456140350873</v>
      </c>
      <c r="AF22" s="4">
        <f t="shared" ca="1" si="15"/>
        <v>0</v>
      </c>
      <c r="AG22" s="4">
        <f t="shared" ca="1" si="16"/>
        <v>0</v>
      </c>
      <c r="AH22" s="4">
        <f t="shared" ca="1" si="17"/>
        <v>0</v>
      </c>
      <c r="AI22" s="4">
        <f t="shared" ca="1" si="18"/>
        <v>0</v>
      </c>
      <c r="AJ22" s="4">
        <f t="shared" ca="1" si="19"/>
        <v>8.8393421052631567</v>
      </c>
      <c r="AK22" s="28">
        <f t="shared" ca="1" si="20"/>
        <v>1.2852459016393443</v>
      </c>
      <c r="AL22" s="28">
        <f t="shared" ca="1" si="21"/>
        <v>0.90536105032822756</v>
      </c>
      <c r="AM22" s="28" t="str">
        <f t="shared" ca="1" si="22"/>
        <v>-</v>
      </c>
      <c r="AN22" s="28" t="str">
        <f t="shared" ca="1" si="23"/>
        <v>-</v>
      </c>
      <c r="AO22" s="28">
        <f t="shared" ca="1" si="24"/>
        <v>1.0016155088852989</v>
      </c>
      <c r="AP22" s="28">
        <f t="shared" ca="1" si="25"/>
        <v>0.9350645161290323</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9156</v>
      </c>
      <c r="F23" s="26" t="s">
        <v>13251</v>
      </c>
      <c r="G23" s="2" t="s">
        <v>15296</v>
      </c>
      <c r="H23" s="59"/>
      <c r="I23" s="3">
        <v>911.5</v>
      </c>
      <c r="J23" s="5">
        <v>793</v>
      </c>
      <c r="K23" s="5">
        <v>1365.5</v>
      </c>
      <c r="L23" s="5">
        <v>1281.55</v>
      </c>
      <c r="M23" s="5"/>
      <c r="N23" s="5"/>
      <c r="O23" s="5"/>
      <c r="P23" s="5"/>
      <c r="Q23" s="5">
        <v>310</v>
      </c>
      <c r="R23" s="5">
        <v>300</v>
      </c>
      <c r="S23" s="6">
        <v>620</v>
      </c>
      <c r="T23" s="5">
        <v>915</v>
      </c>
      <c r="U23" s="5"/>
      <c r="V23" s="6"/>
      <c r="W23" s="6"/>
      <c r="X23" s="6"/>
      <c r="Y23" s="6">
        <v>157.5</v>
      </c>
      <c r="Z23" s="6">
        <v>115</v>
      </c>
      <c r="AA23" s="6">
        <v>0</v>
      </c>
      <c r="AB23" s="6">
        <v>0</v>
      </c>
      <c r="AC23" s="6">
        <v>333</v>
      </c>
      <c r="AD23" s="4">
        <f t="shared" ca="1" si="13"/>
        <v>3.2822822822822824</v>
      </c>
      <c r="AE23" s="4">
        <f t="shared" ca="1" si="14"/>
        <v>6.5962462462462472</v>
      </c>
      <c r="AF23" s="4">
        <f t="shared" ca="1" si="15"/>
        <v>0</v>
      </c>
      <c r="AG23" s="4">
        <f t="shared" ca="1" si="16"/>
        <v>0</v>
      </c>
      <c r="AH23" s="4">
        <f t="shared" ca="1" si="17"/>
        <v>0.34534534534534533</v>
      </c>
      <c r="AI23" s="4">
        <f t="shared" ca="1" si="18"/>
        <v>0</v>
      </c>
      <c r="AJ23" s="4">
        <f t="shared" ca="1" si="19"/>
        <v>10.223873873873874</v>
      </c>
      <c r="AK23" s="28">
        <f t="shared" ca="1" si="20"/>
        <v>0.86999451453647836</v>
      </c>
      <c r="AL23" s="28">
        <f t="shared" ca="1" si="21"/>
        <v>0.93852068839253022</v>
      </c>
      <c r="AM23" s="28" t="str">
        <f t="shared" ca="1" si="22"/>
        <v>-</v>
      </c>
      <c r="AN23" s="28" t="str">
        <f t="shared" ca="1" si="23"/>
        <v>-</v>
      </c>
      <c r="AO23" s="28">
        <f t="shared" ca="1" si="24"/>
        <v>0.967741935483871</v>
      </c>
      <c r="AP23" s="28">
        <f t="shared" ca="1" si="25"/>
        <v>1.4758064516129032</v>
      </c>
      <c r="AQ23" s="28" t="str">
        <f t="shared" ca="1" si="26"/>
        <v>-</v>
      </c>
      <c r="AR23" s="28" t="str">
        <f t="shared" ca="1" si="27"/>
        <v>-</v>
      </c>
      <c r="AS23" s="28">
        <f t="shared" ca="1" si="28"/>
        <v>0.73015873015873012</v>
      </c>
      <c r="AT23" s="28" t="str">
        <f t="shared" ca="1" si="29"/>
        <v>-</v>
      </c>
    </row>
    <row r="24" spans="1:46" ht="30" x14ac:dyDescent="0.2">
      <c r="A24" s="31" t="str" cm="1">
        <f t="array" aca="1" ref="A24" ca="1">INDIRECT("D" &amp; ROW())&amp;INDIRECT("F" &amp; ROW())</f>
        <v>TAHXNForest Lodge Assessment</v>
      </c>
      <c r="D24" s="57" t="str">
        <f t="shared" si="12"/>
        <v>TAHXN</v>
      </c>
      <c r="E24" s="76" t="s">
        <v>5244</v>
      </c>
      <c r="F24" s="26" t="s">
        <v>13252</v>
      </c>
      <c r="G24" s="2" t="s">
        <v>15302</v>
      </c>
      <c r="H24" s="59"/>
      <c r="I24" s="3">
        <v>908.75</v>
      </c>
      <c r="J24" s="5">
        <v>728.25</v>
      </c>
      <c r="K24" s="5">
        <v>1353</v>
      </c>
      <c r="L24" s="5">
        <v>1415.8</v>
      </c>
      <c r="M24" s="5"/>
      <c r="N24" s="5"/>
      <c r="O24" s="5"/>
      <c r="P24" s="5"/>
      <c r="Q24" s="5">
        <v>310</v>
      </c>
      <c r="R24" s="5">
        <v>311</v>
      </c>
      <c r="S24" s="6">
        <v>930</v>
      </c>
      <c r="T24" s="5">
        <v>918.5</v>
      </c>
      <c r="U24" s="5"/>
      <c r="V24" s="6"/>
      <c r="W24" s="6"/>
      <c r="X24" s="6"/>
      <c r="Y24" s="6">
        <v>157.5</v>
      </c>
      <c r="Z24" s="6">
        <v>97.5</v>
      </c>
      <c r="AA24" s="6">
        <v>0</v>
      </c>
      <c r="AB24" s="6">
        <v>0</v>
      </c>
      <c r="AC24" s="6">
        <v>308</v>
      </c>
      <c r="AD24" s="4">
        <f t="shared" ca="1" si="13"/>
        <v>3.3741883116883118</v>
      </c>
      <c r="AE24" s="4">
        <f t="shared" ca="1" si="14"/>
        <v>7.5788961038961045</v>
      </c>
      <c r="AF24" s="4">
        <f t="shared" ca="1" si="15"/>
        <v>0</v>
      </c>
      <c r="AG24" s="4">
        <f t="shared" ca="1" si="16"/>
        <v>0</v>
      </c>
      <c r="AH24" s="4">
        <f t="shared" ca="1" si="17"/>
        <v>0.31655844155844154</v>
      </c>
      <c r="AI24" s="4">
        <f t="shared" ca="1" si="18"/>
        <v>0</v>
      </c>
      <c r="AJ24" s="4">
        <f t="shared" ca="1" si="19"/>
        <v>11.269642857142857</v>
      </c>
      <c r="AK24" s="28">
        <f t="shared" ca="1" si="20"/>
        <v>0.80137551581843192</v>
      </c>
      <c r="AL24" s="28">
        <f t="shared" ca="1" si="21"/>
        <v>1.0464153732446415</v>
      </c>
      <c r="AM24" s="28" t="str">
        <f t="shared" ca="1" si="22"/>
        <v>-</v>
      </c>
      <c r="AN24" s="28" t="str">
        <f t="shared" ca="1" si="23"/>
        <v>-</v>
      </c>
      <c r="AO24" s="28">
        <f t="shared" ca="1" si="24"/>
        <v>1.0032258064516129</v>
      </c>
      <c r="AP24" s="28">
        <f t="shared" ca="1" si="25"/>
        <v>0.98763440860215057</v>
      </c>
      <c r="AQ24" s="28" t="str">
        <f t="shared" ca="1" si="26"/>
        <v>-</v>
      </c>
      <c r="AR24" s="28" t="str">
        <f t="shared" ca="1" si="27"/>
        <v>-</v>
      </c>
      <c r="AS24" s="28">
        <f t="shared" ca="1" si="28"/>
        <v>0.61904761904761907</v>
      </c>
      <c r="AT24" s="28" t="str">
        <f t="shared" ca="1" si="29"/>
        <v>-</v>
      </c>
    </row>
    <row r="25" spans="1:46" ht="30" x14ac:dyDescent="0.2">
      <c r="A25" s="31" t="str" cm="1">
        <f t="array" aca="1" ref="A25" ca="1">INDIRECT("D" &amp; ROW())&amp;INDIRECT("F" &amp; ROW())</f>
        <v>TAHXNForest Lodge Rehab</v>
      </c>
      <c r="D25" s="57" t="str">
        <f t="shared" si="12"/>
        <v>TAHXN</v>
      </c>
      <c r="E25" s="76" t="s">
        <v>5244</v>
      </c>
      <c r="F25" s="26" t="s">
        <v>13253</v>
      </c>
      <c r="G25" s="2" t="s">
        <v>15302</v>
      </c>
      <c r="H25" s="59"/>
      <c r="I25" s="3">
        <v>913.5</v>
      </c>
      <c r="J25" s="5">
        <v>625.75</v>
      </c>
      <c r="K25" s="5">
        <v>916.5</v>
      </c>
      <c r="L25" s="5">
        <v>920.5</v>
      </c>
      <c r="M25" s="5"/>
      <c r="N25" s="5"/>
      <c r="O25" s="5"/>
      <c r="P25" s="5"/>
      <c r="Q25" s="5">
        <v>310</v>
      </c>
      <c r="R25" s="5">
        <v>312</v>
      </c>
      <c r="S25" s="6">
        <v>310</v>
      </c>
      <c r="T25" s="5">
        <v>280</v>
      </c>
      <c r="U25" s="5"/>
      <c r="V25" s="6"/>
      <c r="W25" s="6"/>
      <c r="X25" s="6"/>
      <c r="Y25" s="6"/>
      <c r="Z25" s="6"/>
      <c r="AA25" s="6"/>
      <c r="AB25" s="6"/>
      <c r="AC25" s="6">
        <v>297</v>
      </c>
      <c r="AD25" s="4">
        <f t="shared" ca="1" si="13"/>
        <v>3.1574074074074074</v>
      </c>
      <c r="AE25" s="4">
        <f t="shared" ca="1" si="14"/>
        <v>4.0420875420875424</v>
      </c>
      <c r="AF25" s="4">
        <f t="shared" ca="1" si="15"/>
        <v>0</v>
      </c>
      <c r="AG25" s="4">
        <f t="shared" ca="1" si="16"/>
        <v>0</v>
      </c>
      <c r="AH25" s="4">
        <f t="shared" ca="1" si="17"/>
        <v>0</v>
      </c>
      <c r="AI25" s="4">
        <f t="shared" ca="1" si="18"/>
        <v>0</v>
      </c>
      <c r="AJ25" s="4">
        <f t="shared" ca="1" si="19"/>
        <v>7.1994949494949498</v>
      </c>
      <c r="AK25" s="28">
        <f t="shared" ca="1" si="20"/>
        <v>0.68500273672687462</v>
      </c>
      <c r="AL25" s="28">
        <f t="shared" ca="1" si="21"/>
        <v>1.0043644298963448</v>
      </c>
      <c r="AM25" s="28" t="str">
        <f t="shared" ca="1" si="22"/>
        <v>-</v>
      </c>
      <c r="AN25" s="28" t="str">
        <f t="shared" ca="1" si="23"/>
        <v>-</v>
      </c>
      <c r="AO25" s="28">
        <f t="shared" ca="1" si="24"/>
        <v>1.0064516129032257</v>
      </c>
      <c r="AP25" s="28">
        <f t="shared" ca="1" si="25"/>
        <v>0.90322580645161288</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9162</v>
      </c>
      <c r="F26" s="26" t="s">
        <v>10773</v>
      </c>
      <c r="G26" s="2" t="s">
        <v>15308</v>
      </c>
      <c r="H26" s="59"/>
      <c r="I26" s="3">
        <v>904.5</v>
      </c>
      <c r="J26" s="5">
        <v>824.93</v>
      </c>
      <c r="K26" s="5">
        <v>2198.5</v>
      </c>
      <c r="L26" s="5">
        <v>3555.17</v>
      </c>
      <c r="M26" s="5"/>
      <c r="N26" s="5"/>
      <c r="O26" s="5"/>
      <c r="P26" s="5"/>
      <c r="Q26" s="5">
        <v>620</v>
      </c>
      <c r="R26" s="5">
        <v>589.16999999999996</v>
      </c>
      <c r="S26" s="6">
        <v>1240</v>
      </c>
      <c r="T26" s="5">
        <v>2381</v>
      </c>
      <c r="U26" s="5"/>
      <c r="V26" s="6"/>
      <c r="W26" s="6"/>
      <c r="X26" s="6"/>
      <c r="Y26" s="6">
        <v>157.5</v>
      </c>
      <c r="Z26" s="6">
        <v>0</v>
      </c>
      <c r="AA26" s="6">
        <v>0</v>
      </c>
      <c r="AB26" s="6">
        <v>0</v>
      </c>
      <c r="AC26" s="6">
        <v>380</v>
      </c>
      <c r="AD26" s="4">
        <f t="shared" ca="1" si="13"/>
        <v>3.7213157894736839</v>
      </c>
      <c r="AE26" s="4">
        <f t="shared" ca="1" si="14"/>
        <v>15.621500000000001</v>
      </c>
      <c r="AF26" s="4">
        <f t="shared" ca="1" si="15"/>
        <v>0</v>
      </c>
      <c r="AG26" s="4">
        <f t="shared" ca="1" si="16"/>
        <v>0</v>
      </c>
      <c r="AH26" s="4">
        <f t="shared" ca="1" si="17"/>
        <v>0</v>
      </c>
      <c r="AI26" s="4">
        <f t="shared" ca="1" si="18"/>
        <v>0</v>
      </c>
      <c r="AJ26" s="4">
        <f t="shared" ca="1" si="19"/>
        <v>19.342815789473686</v>
      </c>
      <c r="AK26" s="28">
        <f t="shared" ca="1" si="20"/>
        <v>0.91202874516307342</v>
      </c>
      <c r="AL26" s="28">
        <f t="shared" ca="1" si="21"/>
        <v>1.6170889242665454</v>
      </c>
      <c r="AM26" s="28" t="str">
        <f t="shared" ca="1" si="22"/>
        <v>-</v>
      </c>
      <c r="AN26" s="28" t="str">
        <f t="shared" ca="1" si="23"/>
        <v>-</v>
      </c>
      <c r="AO26" s="28">
        <f t="shared" ca="1" si="24"/>
        <v>0.95027419354838705</v>
      </c>
      <c r="AP26" s="28">
        <f t="shared" ca="1" si="25"/>
        <v>1.9201612903225806</v>
      </c>
      <c r="AQ26" s="28" t="str">
        <f t="shared" ca="1" si="26"/>
        <v>-</v>
      </c>
      <c r="AR26" s="28" t="str">
        <f t="shared" ca="1" si="27"/>
        <v>-</v>
      </c>
      <c r="AS26" s="28">
        <f t="shared" ca="1" si="28"/>
        <v>0</v>
      </c>
      <c r="AT26" s="28" t="str">
        <f t="shared" ca="1" si="29"/>
        <v>-</v>
      </c>
    </row>
    <row r="27" spans="1:46" ht="30" x14ac:dyDescent="0.2">
      <c r="A27" s="31" t="str" cm="1">
        <f t="array" aca="1" ref="A27" ca="1">INDIRECT("D" &amp; ROW())&amp;INDIRECT("F" &amp; ROW())</f>
        <v>TAHECFirshill Rise</v>
      </c>
      <c r="D27" s="57" t="str">
        <f t="shared" si="12"/>
        <v>TAHEC</v>
      </c>
      <c r="E27" s="76" t="s">
        <v>9166</v>
      </c>
      <c r="F27" s="26" t="s">
        <v>13254</v>
      </c>
      <c r="G27" s="2" t="s">
        <v>15293</v>
      </c>
      <c r="H27" s="59"/>
      <c r="I27" s="3">
        <v>909.5</v>
      </c>
      <c r="J27" s="5">
        <v>428.5</v>
      </c>
      <c r="K27" s="5">
        <v>2045</v>
      </c>
      <c r="L27" s="5">
        <v>1123.08</v>
      </c>
      <c r="M27" s="5"/>
      <c r="N27" s="5"/>
      <c r="O27" s="5"/>
      <c r="P27" s="5"/>
      <c r="Q27" s="5">
        <v>620</v>
      </c>
      <c r="R27" s="5">
        <v>310</v>
      </c>
      <c r="S27" s="6">
        <v>620</v>
      </c>
      <c r="T27" s="5">
        <v>610</v>
      </c>
      <c r="U27" s="5"/>
      <c r="V27" s="6"/>
      <c r="W27" s="6"/>
      <c r="X27" s="6"/>
      <c r="Y27" s="6">
        <v>157.5</v>
      </c>
      <c r="Z27" s="6">
        <v>105</v>
      </c>
      <c r="AA27" s="6">
        <v>0</v>
      </c>
      <c r="AB27" s="6">
        <v>150</v>
      </c>
      <c r="AC27" s="6">
        <v>31</v>
      </c>
      <c r="AD27" s="4">
        <f t="shared" ca="1" si="13"/>
        <v>23.822580645161292</v>
      </c>
      <c r="AE27" s="4">
        <f t="shared" ca="1" si="14"/>
        <v>55.905806451612904</v>
      </c>
      <c r="AF27" s="4">
        <f t="shared" ca="1" si="15"/>
        <v>0</v>
      </c>
      <c r="AG27" s="4">
        <f t="shared" ca="1" si="16"/>
        <v>0</v>
      </c>
      <c r="AH27" s="4">
        <f t="shared" ca="1" si="17"/>
        <v>3.3870967741935485</v>
      </c>
      <c r="AI27" s="4">
        <f t="shared" ca="1" si="18"/>
        <v>4.838709677419355</v>
      </c>
      <c r="AJ27" s="4">
        <f t="shared" ca="1" si="19"/>
        <v>87.954193548387096</v>
      </c>
      <c r="AK27" s="28">
        <f t="shared" ca="1" si="20"/>
        <v>0.47113798790544253</v>
      </c>
      <c r="AL27" s="28">
        <f t="shared" ca="1" si="21"/>
        <v>0.54918337408312956</v>
      </c>
      <c r="AM27" s="28" t="str">
        <f t="shared" ca="1" si="22"/>
        <v>-</v>
      </c>
      <c r="AN27" s="28" t="str">
        <f t="shared" ca="1" si="23"/>
        <v>-</v>
      </c>
      <c r="AO27" s="28">
        <f t="shared" ca="1" si="24"/>
        <v>0.5</v>
      </c>
      <c r="AP27" s="28">
        <f t="shared" ca="1" si="25"/>
        <v>0.9838709677419355</v>
      </c>
      <c r="AQ27" s="28" t="str">
        <f t="shared" ca="1" si="26"/>
        <v>-</v>
      </c>
      <c r="AR27" s="28" t="str">
        <f t="shared" ca="1" si="27"/>
        <v>-</v>
      </c>
      <c r="AS27" s="28">
        <f t="shared" ca="1" si="28"/>
        <v>0.66666666666666663</v>
      </c>
      <c r="AT27" s="28" t="str">
        <f t="shared" ca="1" si="29"/>
        <v>-</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15417</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15412</v>
      </c>
      <c r="C5" s="123"/>
      <c r="D5" s="123"/>
      <c r="E5" s="123"/>
      <c r="F5" s="123"/>
      <c r="G5" s="123"/>
      <c r="H5" s="123"/>
      <c r="I5" s="123"/>
      <c r="J5" s="123"/>
      <c r="K5" s="123"/>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2" t="s">
        <v>15416</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3</v>
      </c>
      <c r="F11" s="72" cm="1">
        <f t="array" aca="1" ref="F11" ca="1">SUM(--(LEN(F14:F213)&gt;0))</f>
        <v>9</v>
      </c>
      <c r="G11" s="72" cm="1">
        <f t="array" aca="1" ref="G11" ca="1">SUM(--(LEN(G14:G213)&gt;0))</f>
        <v>0</v>
      </c>
      <c r="H11" s="72" cm="1">
        <f t="array" aca="1" ref="H11" ca="1">SUM(--(LEN(H14:H213)&gt;0))</f>
        <v>0</v>
      </c>
      <c r="I11" s="72" cm="1">
        <f t="array" aca="1" ref="I11" ca="1">SUM(--(LEN(I14:I213)&gt;0))</f>
        <v>3</v>
      </c>
      <c r="J11" s="72" cm="1">
        <f t="array" aca="1" ref="J11" ca="1">SUM(--(LEN(J14:J213)&gt;0))</f>
        <v>9</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4" t="s">
        <v>15415</v>
      </c>
      <c r="C12" s="124"/>
      <c r="D12" s="124"/>
      <c r="E12" s="124"/>
      <c r="F12" s="124"/>
      <c r="G12" s="124"/>
      <c r="H12" s="124"/>
      <c r="I12" s="124"/>
      <c r="J12" s="124"/>
      <c r="K12" s="124"/>
      <c r="L12" s="124"/>
      <c r="M12" s="124"/>
      <c r="N12" s="124"/>
      <c r="O12" s="124"/>
      <c r="P12" s="124"/>
      <c r="Q12" s="124"/>
      <c r="R12" s="124"/>
      <c r="S12" s="124"/>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Registered Nurses/Midwives Avg Night Fill rate &gt; 100%</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4749</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4779</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$I4749:$I4779</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5" t="s">
        <v>15644</v>
      </c>
      <c r="E1866" s="85" t="s">
        <v>15645</v>
      </c>
      <c r="F1866" t="s">
        <v>11794</v>
      </c>
      <c r="G1866" s="12"/>
      <c r="H1866" s="12"/>
    </row>
    <row r="1867" spans="1:8" x14ac:dyDescent="0.2">
      <c r="A1867" t="str">
        <f t="shared" si="29"/>
        <v>RJ181HDU Harefield Ward</v>
      </c>
      <c r="B1867" t="s">
        <v>104</v>
      </c>
      <c r="C1867" t="s">
        <v>10998</v>
      </c>
      <c r="D1867" s="85" t="s">
        <v>15644</v>
      </c>
      <c r="E1867" s="85" t="s">
        <v>15645</v>
      </c>
      <c r="F1867" t="s">
        <v>13010</v>
      </c>
      <c r="G1867" s="12"/>
      <c r="H1867" s="12"/>
    </row>
    <row r="1868" spans="1:8" x14ac:dyDescent="0.2">
      <c r="A1868" t="str">
        <f t="shared" si="29"/>
        <v>RJ181ITU</v>
      </c>
      <c r="B1868" t="s">
        <v>104</v>
      </c>
      <c r="C1868" t="s">
        <v>10998</v>
      </c>
      <c r="D1868" s="85" t="s">
        <v>15644</v>
      </c>
      <c r="E1868" s="85" t="s">
        <v>15645</v>
      </c>
      <c r="F1868" t="s">
        <v>9276</v>
      </c>
      <c r="G1868" s="12"/>
      <c r="H1868" s="12"/>
    </row>
    <row r="1869" spans="1:8" x14ac:dyDescent="0.2">
      <c r="A1869" t="str">
        <f t="shared" si="29"/>
        <v>RJ181Juniper</v>
      </c>
      <c r="B1869" t="s">
        <v>104</v>
      </c>
      <c r="C1869" t="s">
        <v>10998</v>
      </c>
      <c r="D1869" s="85" t="s">
        <v>15644</v>
      </c>
      <c r="E1869" s="85" t="s">
        <v>15645</v>
      </c>
      <c r="F1869" t="s">
        <v>9383</v>
      </c>
      <c r="G1869" s="12"/>
      <c r="H1869" s="12"/>
    </row>
    <row r="1870" spans="1:8" x14ac:dyDescent="0.2">
      <c r="A1870" t="str">
        <f t="shared" si="29"/>
        <v>RJ181Maple Ward</v>
      </c>
      <c r="B1870" t="s">
        <v>104</v>
      </c>
      <c r="C1870" t="s">
        <v>10998</v>
      </c>
      <c r="D1870" s="85" t="s">
        <v>15644</v>
      </c>
      <c r="E1870" s="85" t="s">
        <v>15645</v>
      </c>
      <c r="F1870" t="s">
        <v>11801</v>
      </c>
      <c r="G1870" s="12"/>
      <c r="H1870" s="12"/>
    </row>
    <row r="1871" spans="1:8" x14ac:dyDescent="0.2">
      <c r="A1871" t="str">
        <f t="shared" si="29"/>
        <v>RJ181Oak/Acorn</v>
      </c>
      <c r="B1871" t="s">
        <v>104</v>
      </c>
      <c r="C1871" t="s">
        <v>10998</v>
      </c>
      <c r="D1871" s="85" t="s">
        <v>15644</v>
      </c>
      <c r="E1871" s="85" t="s">
        <v>15645</v>
      </c>
      <c r="F1871" t="s">
        <v>13011</v>
      </c>
      <c r="G1871" s="12"/>
      <c r="H1871" s="12"/>
    </row>
    <row r="1872" spans="1:8" x14ac:dyDescent="0.2">
      <c r="A1872" t="str">
        <f t="shared" si="29"/>
        <v>RJ181Rowan/Fir Tree</v>
      </c>
      <c r="B1872" t="s">
        <v>104</v>
      </c>
      <c r="C1872" t="s">
        <v>10998</v>
      </c>
      <c r="D1872" s="85" t="s">
        <v>15644</v>
      </c>
      <c r="E1872" s="85" t="s">
        <v>15645</v>
      </c>
      <c r="F1872" t="s">
        <v>13012</v>
      </c>
      <c r="G1872" s="12"/>
      <c r="H1872" s="12"/>
    </row>
    <row r="1873" spans="1:8" x14ac:dyDescent="0.2">
      <c r="A1873" t="str">
        <f t="shared" si="29"/>
        <v>RJ182AICU</v>
      </c>
      <c r="B1873" t="s">
        <v>104</v>
      </c>
      <c r="C1873" t="s">
        <v>10998</v>
      </c>
      <c r="D1873" s="85" t="s">
        <v>15646</v>
      </c>
      <c r="E1873" s="85" t="s">
        <v>15647</v>
      </c>
      <c r="F1873" t="s">
        <v>13013</v>
      </c>
      <c r="G1873" s="12"/>
      <c r="H1873" s="12"/>
    </row>
    <row r="1874" spans="1:8" x14ac:dyDescent="0.2">
      <c r="A1874" t="str">
        <f t="shared" si="29"/>
        <v>RJ182Elizabeth ward</v>
      </c>
      <c r="B1874" t="s">
        <v>104</v>
      </c>
      <c r="C1874" t="s">
        <v>10998</v>
      </c>
      <c r="D1874" s="85" t="s">
        <v>15646</v>
      </c>
      <c r="E1874" s="85" t="s">
        <v>15647</v>
      </c>
      <c r="F1874" t="s">
        <v>11442</v>
      </c>
      <c r="G1874" s="12"/>
      <c r="H1874" s="12"/>
    </row>
    <row r="1875" spans="1:8" x14ac:dyDescent="0.2">
      <c r="A1875" t="str">
        <f t="shared" si="29"/>
        <v>RJ182Foulis Ward</v>
      </c>
      <c r="B1875" t="s">
        <v>104</v>
      </c>
      <c r="C1875" t="s">
        <v>10998</v>
      </c>
      <c r="D1875" s="85" t="s">
        <v>15646</v>
      </c>
      <c r="E1875" s="85" t="s">
        <v>15647</v>
      </c>
      <c r="F1875" t="s">
        <v>13014</v>
      </c>
      <c r="G1875" s="12"/>
      <c r="H1875" s="12"/>
    </row>
    <row r="1876" spans="1:8" x14ac:dyDescent="0.2">
      <c r="A1876" t="str">
        <f t="shared" si="29"/>
        <v>RJ182Paul Wood Ward</v>
      </c>
      <c r="B1876" t="s">
        <v>104</v>
      </c>
      <c r="C1876" t="s">
        <v>10998</v>
      </c>
      <c r="D1876" s="85" t="s">
        <v>15646</v>
      </c>
      <c r="E1876" s="85" t="s">
        <v>15647</v>
      </c>
      <c r="F1876" t="s">
        <v>13015</v>
      </c>
      <c r="G1876" s="12"/>
      <c r="H1876" s="12"/>
    </row>
    <row r="1877" spans="1:8" x14ac:dyDescent="0.2">
      <c r="A1877" t="str">
        <f t="shared" si="29"/>
        <v>RJ182PICU</v>
      </c>
      <c r="B1877" t="s">
        <v>104</v>
      </c>
      <c r="C1877" t="s">
        <v>10998</v>
      </c>
      <c r="D1877" s="85" t="s">
        <v>15646</v>
      </c>
      <c r="E1877" s="85" t="s">
        <v>15647</v>
      </c>
      <c r="F1877" t="s">
        <v>9645</v>
      </c>
      <c r="G1877" s="12"/>
      <c r="H1877" s="12"/>
    </row>
    <row r="1878" spans="1:8" x14ac:dyDescent="0.2">
      <c r="A1878" t="str">
        <f t="shared" si="29"/>
        <v>RJ182Princess Alexandra Ward</v>
      </c>
      <c r="B1878" t="s">
        <v>104</v>
      </c>
      <c r="C1878" t="s">
        <v>10998</v>
      </c>
      <c r="D1878" s="85" t="s">
        <v>15646</v>
      </c>
      <c r="E1878" s="85" t="s">
        <v>15647</v>
      </c>
      <c r="F1878" t="s">
        <v>13016</v>
      </c>
      <c r="G1878" s="12"/>
      <c r="H1878" s="12"/>
    </row>
    <row r="1879" spans="1:8" x14ac:dyDescent="0.2">
      <c r="A1879" t="str">
        <f t="shared" si="29"/>
        <v>RJ182Rose Ward</v>
      </c>
      <c r="B1879" t="s">
        <v>104</v>
      </c>
      <c r="C1879" t="s">
        <v>10998</v>
      </c>
      <c r="D1879" s="85" t="s">
        <v>15646</v>
      </c>
      <c r="E1879" s="85" t="s">
        <v>15647</v>
      </c>
      <c r="F1879" t="s">
        <v>9567</v>
      </c>
      <c r="G1879" s="12"/>
      <c r="H1879" s="12"/>
    </row>
    <row r="1880" spans="1:8" x14ac:dyDescent="0.2">
      <c r="A1880" t="str">
        <f t="shared" si="29"/>
        <v>RJ182Sir Reginald Wilson</v>
      </c>
      <c r="B1880" t="s">
        <v>104</v>
      </c>
      <c r="C1880" t="s">
        <v>10998</v>
      </c>
      <c r="D1880" s="85" t="s">
        <v>15646</v>
      </c>
      <c r="E1880" s="85" t="s">
        <v>15647</v>
      </c>
      <c r="F1880" t="s">
        <v>13017</v>
      </c>
      <c r="G1880" s="12"/>
      <c r="H1880" s="12"/>
    </row>
    <row r="1881" spans="1:8" x14ac:dyDescent="0.2">
      <c r="A1881" t="str">
        <f t="shared" si="29"/>
        <v>RJ182Victoria Ward</v>
      </c>
      <c r="B1881" t="s">
        <v>104</v>
      </c>
      <c r="C1881" t="s">
        <v>10998</v>
      </c>
      <c r="D1881" s="85" t="s">
        <v>15646</v>
      </c>
      <c r="E1881" s="85" t="s">
        <v>15647</v>
      </c>
      <c r="F1881" t="s">
        <v>10541</v>
      </c>
      <c r="G1881" s="12"/>
      <c r="H1881" s="12"/>
    </row>
    <row r="1882" spans="1:8" x14ac:dyDescent="0.2">
      <c r="A1882" t="str">
        <f t="shared" si="29"/>
        <v>RJ182York Ward</v>
      </c>
      <c r="B1882" t="s">
        <v>104</v>
      </c>
      <c r="C1882" t="s">
        <v>10998</v>
      </c>
      <c r="D1882" s="85" t="s">
        <v>15646</v>
      </c>
      <c r="E1882" s="85"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9169</v>
      </c>
      <c r="B2" t="s">
        <v>9170</v>
      </c>
      <c r="C2" t="s">
        <v>13255</v>
      </c>
      <c r="D2" t="s">
        <v>15296</v>
      </c>
      <c r="F2">
        <v>1378.5</v>
      </c>
      <c r="G2">
        <v>887</v>
      </c>
      <c r="H2">
        <v>1243.5</v>
      </c>
      <c r="I2">
        <v>2785.67</v>
      </c>
      <c r="J2">
        <v>-99</v>
      </c>
      <c r="K2">
        <v>-99</v>
      </c>
      <c r="L2">
        <v>-99</v>
      </c>
      <c r="M2">
        <v>-99</v>
      </c>
      <c r="N2">
        <v>618.5</v>
      </c>
      <c r="O2">
        <v>473.75</v>
      </c>
      <c r="P2">
        <v>620</v>
      </c>
      <c r="Q2">
        <v>1692</v>
      </c>
      <c r="R2">
        <v>-99</v>
      </c>
      <c r="S2">
        <v>-99</v>
      </c>
      <c r="T2">
        <v>-99</v>
      </c>
      <c r="U2">
        <v>-99</v>
      </c>
      <c r="V2">
        <v>0</v>
      </c>
      <c r="W2">
        <v>0</v>
      </c>
      <c r="X2">
        <v>0</v>
      </c>
      <c r="Y2">
        <v>0</v>
      </c>
      <c r="Z2">
        <v>0.6434530286543344</v>
      </c>
      <c r="AA2">
        <v>2.2401849618013672</v>
      </c>
      <c r="AB2">
        <v>-99</v>
      </c>
      <c r="AC2">
        <v>-99</v>
      </c>
      <c r="AD2">
        <v>0.76596604688763137</v>
      </c>
      <c r="AE2">
        <v>2.7290322580645161</v>
      </c>
      <c r="AF2">
        <v>-99</v>
      </c>
      <c r="AG2">
        <v>-99</v>
      </c>
      <c r="AH2">
        <v>-99</v>
      </c>
      <c r="AI2">
        <v>-99</v>
      </c>
      <c r="AJ2">
        <v>343</v>
      </c>
      <c r="AK2">
        <v>3.9672011661807578</v>
      </c>
      <c r="AL2">
        <v>13.054431486880466</v>
      </c>
      <c r="AM2">
        <v>0</v>
      </c>
      <c r="AN2">
        <v>0</v>
      </c>
      <c r="AO2">
        <v>0</v>
      </c>
      <c r="AP2">
        <v>0</v>
      </c>
      <c r="AQ2">
        <v>17.021632653061225</v>
      </c>
      <c r="AR2" t="str">
        <f>IF(A2="","",(IF(ISBLANK('Trust - Frontsheet'!$F$9),"",'Trust - Frontsheet'!$F$9)))</f>
        <v>https://www.shsc.nhs.uk/about-us/statements-and-reporting</v>
      </c>
    </row>
    <row r="3" spans="1:44" x14ac:dyDescent="0.2">
      <c r="A3" t="s">
        <v>9187</v>
      </c>
      <c r="B3" t="s">
        <v>9188</v>
      </c>
      <c r="C3" t="s">
        <v>9280</v>
      </c>
      <c r="D3" t="s">
        <v>15296</v>
      </c>
      <c r="F3">
        <v>1206.67</v>
      </c>
      <c r="G3">
        <v>1436.67</v>
      </c>
      <c r="H3">
        <v>1177</v>
      </c>
      <c r="I3">
        <v>2378.5</v>
      </c>
      <c r="J3">
        <v>-99</v>
      </c>
      <c r="K3">
        <v>-99</v>
      </c>
      <c r="L3">
        <v>-99</v>
      </c>
      <c r="M3">
        <v>-99</v>
      </c>
      <c r="N3">
        <v>1100.5</v>
      </c>
      <c r="O3">
        <v>924.5</v>
      </c>
      <c r="P3">
        <v>1100.5</v>
      </c>
      <c r="Q3">
        <v>2334</v>
      </c>
      <c r="R3">
        <v>-99</v>
      </c>
      <c r="S3">
        <v>-99</v>
      </c>
      <c r="T3">
        <v>-99</v>
      </c>
      <c r="U3">
        <v>-99</v>
      </c>
      <c r="V3">
        <v>0</v>
      </c>
      <c r="W3">
        <v>0</v>
      </c>
      <c r="X3">
        <v>0</v>
      </c>
      <c r="Y3">
        <v>0</v>
      </c>
      <c r="Z3">
        <v>1.1906072082673804</v>
      </c>
      <c r="AA3">
        <v>2.0208156329651659</v>
      </c>
      <c r="AB3">
        <v>-99</v>
      </c>
      <c r="AC3">
        <v>-99</v>
      </c>
      <c r="AD3">
        <v>0.8400726942298955</v>
      </c>
      <c r="AE3">
        <v>2.120854157201272</v>
      </c>
      <c r="AF3">
        <v>-99</v>
      </c>
      <c r="AG3">
        <v>-99</v>
      </c>
      <c r="AH3">
        <v>-99</v>
      </c>
      <c r="AI3">
        <v>-99</v>
      </c>
      <c r="AJ3">
        <v>524</v>
      </c>
      <c r="AK3">
        <v>4.5060496183206107</v>
      </c>
      <c r="AL3">
        <v>8.9933206106870234</v>
      </c>
      <c r="AM3">
        <v>0</v>
      </c>
      <c r="AN3">
        <v>0</v>
      </c>
      <c r="AO3">
        <v>0</v>
      </c>
      <c r="AP3">
        <v>0</v>
      </c>
      <c r="AQ3">
        <v>13.499370229007633</v>
      </c>
      <c r="AR3" t="str">
        <f>IF(A3="","",(IF(ISBLANK('Trust - Frontsheet'!$F$9),"",'Trust - Frontsheet'!$F$9)))</f>
        <v>https://www.shsc.nhs.uk/about-us/statements-and-reporting</v>
      </c>
    </row>
    <row r="4" spans="1:44" x14ac:dyDescent="0.2">
      <c r="A4" t="s">
        <v>9169</v>
      </c>
      <c r="B4" t="s">
        <v>9170</v>
      </c>
      <c r="C4" t="s">
        <v>13257</v>
      </c>
      <c r="D4" t="s">
        <v>15296</v>
      </c>
      <c r="F4">
        <v>1526.98</v>
      </c>
      <c r="G4">
        <v>1121.25</v>
      </c>
      <c r="H4">
        <v>1277</v>
      </c>
      <c r="I4">
        <v>2455</v>
      </c>
      <c r="J4">
        <v>-99</v>
      </c>
      <c r="K4">
        <v>-99</v>
      </c>
      <c r="L4">
        <v>-99</v>
      </c>
      <c r="M4">
        <v>-99</v>
      </c>
      <c r="N4">
        <v>620</v>
      </c>
      <c r="O4">
        <v>572.5</v>
      </c>
      <c r="P4">
        <v>620</v>
      </c>
      <c r="Q4">
        <v>1660</v>
      </c>
      <c r="R4">
        <v>-99</v>
      </c>
      <c r="S4">
        <v>-99</v>
      </c>
      <c r="T4">
        <v>-99</v>
      </c>
      <c r="U4">
        <v>-99</v>
      </c>
      <c r="V4">
        <v>0</v>
      </c>
      <c r="W4">
        <v>0</v>
      </c>
      <c r="X4">
        <v>0</v>
      </c>
      <c r="Y4">
        <v>0</v>
      </c>
      <c r="Z4">
        <v>0.7342925251149327</v>
      </c>
      <c r="AA4">
        <v>1.9224745497259201</v>
      </c>
      <c r="AB4">
        <v>-99</v>
      </c>
      <c r="AC4">
        <v>-99</v>
      </c>
      <c r="AD4">
        <v>0.92338709677419351</v>
      </c>
      <c r="AE4">
        <v>2.6774193548387095</v>
      </c>
      <c r="AF4">
        <v>-99</v>
      </c>
      <c r="AG4">
        <v>-99</v>
      </c>
      <c r="AH4">
        <v>-99</v>
      </c>
      <c r="AI4">
        <v>-99</v>
      </c>
      <c r="AJ4">
        <v>415</v>
      </c>
      <c r="AK4">
        <v>4.081325301204819</v>
      </c>
      <c r="AL4">
        <v>9.9156626506024104</v>
      </c>
      <c r="AM4">
        <v>0</v>
      </c>
      <c r="AN4">
        <v>0</v>
      </c>
      <c r="AO4">
        <v>0</v>
      </c>
      <c r="AP4">
        <v>0</v>
      </c>
      <c r="AQ4">
        <v>13.996987951807229</v>
      </c>
      <c r="AR4" t="str">
        <f>IF(A4="","",(IF(ISBLANK('Trust - Frontsheet'!$F$9),"",'Trust - Frontsheet'!$F$9)))</f>
        <v>https://www.shsc.nhs.uk/about-us/statements-and-reporting</v>
      </c>
    </row>
    <row r="5" spans="1:44" x14ac:dyDescent="0.2">
      <c r="A5" t="s">
        <v>9187</v>
      </c>
      <c r="B5" t="s">
        <v>9188</v>
      </c>
      <c r="C5" t="s">
        <v>13258</v>
      </c>
      <c r="D5" t="s">
        <v>15296</v>
      </c>
      <c r="F5">
        <v>1499.5</v>
      </c>
      <c r="G5">
        <v>1174.08</v>
      </c>
      <c r="H5">
        <v>1262</v>
      </c>
      <c r="I5">
        <v>3204</v>
      </c>
      <c r="J5">
        <v>-99</v>
      </c>
      <c r="K5">
        <v>-99</v>
      </c>
      <c r="L5">
        <v>-99</v>
      </c>
      <c r="M5">
        <v>-99</v>
      </c>
      <c r="N5">
        <v>620</v>
      </c>
      <c r="O5">
        <v>604.5</v>
      </c>
      <c r="P5">
        <v>1550</v>
      </c>
      <c r="Q5">
        <v>2568.5</v>
      </c>
      <c r="R5">
        <v>-99</v>
      </c>
      <c r="S5">
        <v>-99</v>
      </c>
      <c r="T5">
        <v>-99</v>
      </c>
      <c r="U5">
        <v>-99</v>
      </c>
      <c r="V5">
        <v>0</v>
      </c>
      <c r="W5">
        <v>0</v>
      </c>
      <c r="X5">
        <v>0</v>
      </c>
      <c r="Y5">
        <v>0</v>
      </c>
      <c r="Z5">
        <v>0.78298099366455476</v>
      </c>
      <c r="AA5">
        <v>2.5388272583201266</v>
      </c>
      <c r="AB5">
        <v>-99</v>
      </c>
      <c r="AC5">
        <v>-99</v>
      </c>
      <c r="AD5">
        <v>0.97499999999999998</v>
      </c>
      <c r="AE5">
        <v>1.6570967741935483</v>
      </c>
      <c r="AF5">
        <v>-99</v>
      </c>
      <c r="AG5">
        <v>-99</v>
      </c>
      <c r="AH5">
        <v>-99</v>
      </c>
      <c r="AI5">
        <v>-99</v>
      </c>
      <c r="AJ5">
        <v>268</v>
      </c>
      <c r="AK5">
        <v>6.6364925373134325</v>
      </c>
      <c r="AL5">
        <v>21.539179104477611</v>
      </c>
      <c r="AM5">
        <v>0</v>
      </c>
      <c r="AN5">
        <v>0</v>
      </c>
      <c r="AO5">
        <v>0</v>
      </c>
      <c r="AP5">
        <v>0</v>
      </c>
      <c r="AQ5">
        <v>28.175671641791045</v>
      </c>
      <c r="AR5" t="str">
        <f>IF(A5="","",(IF(ISBLANK('Trust - Frontsheet'!$F$9),"",'Trust - Frontsheet'!$F$9)))</f>
        <v>https://www.shsc.nhs.uk/about-us/statements-and-reporting</v>
      </c>
    </row>
    <row r="6" spans="1:44" x14ac:dyDescent="0.2">
      <c r="A6" t="s">
        <v>9169</v>
      </c>
      <c r="B6" t="s">
        <v>9170</v>
      </c>
      <c r="C6" t="s">
        <v>13256</v>
      </c>
      <c r="D6" t="s">
        <v>15308</v>
      </c>
      <c r="F6">
        <v>1386</v>
      </c>
      <c r="G6">
        <v>968.82</v>
      </c>
      <c r="H6">
        <v>1318.5</v>
      </c>
      <c r="I6">
        <v>2986.07</v>
      </c>
      <c r="J6">
        <v>-99</v>
      </c>
      <c r="K6">
        <v>-99</v>
      </c>
      <c r="L6">
        <v>-99</v>
      </c>
      <c r="M6">
        <v>-99</v>
      </c>
      <c r="N6">
        <v>620</v>
      </c>
      <c r="O6">
        <v>450</v>
      </c>
      <c r="P6">
        <v>620</v>
      </c>
      <c r="Q6">
        <v>1804.8</v>
      </c>
      <c r="R6">
        <v>-99</v>
      </c>
      <c r="S6">
        <v>-99</v>
      </c>
      <c r="T6">
        <v>-99</v>
      </c>
      <c r="U6">
        <v>-99</v>
      </c>
      <c r="V6">
        <v>285</v>
      </c>
      <c r="W6">
        <v>248.5</v>
      </c>
      <c r="X6">
        <v>285</v>
      </c>
      <c r="Y6">
        <v>120</v>
      </c>
      <c r="Z6">
        <v>0.69900432900432907</v>
      </c>
      <c r="AA6">
        <v>2.2647478194918471</v>
      </c>
      <c r="AB6">
        <v>-99</v>
      </c>
      <c r="AC6">
        <v>-99</v>
      </c>
      <c r="AD6">
        <v>0.72580645161290325</v>
      </c>
      <c r="AE6">
        <v>2.9109677419354836</v>
      </c>
      <c r="AF6">
        <v>-99</v>
      </c>
      <c r="AG6">
        <v>-99</v>
      </c>
      <c r="AH6">
        <v>0.87192982456140355</v>
      </c>
      <c r="AI6">
        <v>0.42105263157894735</v>
      </c>
      <c r="AJ6">
        <v>434</v>
      </c>
      <c r="AK6">
        <v>3.2691705069124426</v>
      </c>
      <c r="AL6">
        <v>11.038870967741936</v>
      </c>
      <c r="AM6">
        <v>0</v>
      </c>
      <c r="AN6">
        <v>0</v>
      </c>
      <c r="AO6">
        <v>0.57258064516129037</v>
      </c>
      <c r="AP6">
        <v>0.27649769585253459</v>
      </c>
      <c r="AQ6">
        <v>15.157119815668205</v>
      </c>
      <c r="AR6" t="str">
        <f>IF(A6="","",(IF(ISBLANK('Trust - Frontsheet'!$F$9),"",'Trust - Frontsheet'!$F$9)))</f>
        <v>https://www.shsc.nhs.uk/about-us/statements-and-reporting</v>
      </c>
    </row>
    <row r="7" spans="1:44" x14ac:dyDescent="0.2">
      <c r="A7" t="s">
        <v>9155</v>
      </c>
      <c r="B7" t="s">
        <v>9156</v>
      </c>
      <c r="C7" t="s">
        <v>13249</v>
      </c>
      <c r="D7" t="s">
        <v>15296</v>
      </c>
      <c r="F7">
        <v>460.5</v>
      </c>
      <c r="G7">
        <v>634.83000000000004</v>
      </c>
      <c r="H7">
        <v>925.5</v>
      </c>
      <c r="I7">
        <v>770.5</v>
      </c>
      <c r="J7">
        <v>-99</v>
      </c>
      <c r="K7">
        <v>-99</v>
      </c>
      <c r="L7">
        <v>-99</v>
      </c>
      <c r="M7">
        <v>-99</v>
      </c>
      <c r="N7">
        <v>310</v>
      </c>
      <c r="O7">
        <v>290</v>
      </c>
      <c r="P7">
        <v>309.5</v>
      </c>
      <c r="Q7">
        <v>629.5</v>
      </c>
      <c r="R7">
        <v>-99</v>
      </c>
      <c r="S7">
        <v>-99</v>
      </c>
      <c r="T7">
        <v>-99</v>
      </c>
      <c r="U7">
        <v>-99</v>
      </c>
      <c r="V7">
        <v>0</v>
      </c>
      <c r="W7">
        <v>0</v>
      </c>
      <c r="X7">
        <v>0</v>
      </c>
      <c r="Y7">
        <v>0</v>
      </c>
      <c r="Z7">
        <v>1.3785667752442998</v>
      </c>
      <c r="AA7">
        <v>0.83252296056185848</v>
      </c>
      <c r="AB7">
        <v>-99</v>
      </c>
      <c r="AC7">
        <v>-99</v>
      </c>
      <c r="AD7">
        <v>0.93548387096774188</v>
      </c>
      <c r="AE7">
        <v>2.0339256865912763</v>
      </c>
      <c r="AF7">
        <v>-99</v>
      </c>
      <c r="AG7">
        <v>-99</v>
      </c>
      <c r="AH7">
        <v>-99</v>
      </c>
      <c r="AI7">
        <v>-99</v>
      </c>
      <c r="AJ7">
        <v>240</v>
      </c>
      <c r="AK7">
        <v>3.8534583333333337</v>
      </c>
      <c r="AL7">
        <v>5.833333333333333</v>
      </c>
      <c r="AM7">
        <v>0</v>
      </c>
      <c r="AN7">
        <v>0</v>
      </c>
      <c r="AO7">
        <v>0</v>
      </c>
      <c r="AP7">
        <v>0</v>
      </c>
      <c r="AQ7">
        <v>9.6867916666666662</v>
      </c>
      <c r="AR7" t="str">
        <f>IF(A7="","",(IF(ISBLANK('Trust - Frontsheet'!$F$9),"",'Trust - Frontsheet'!$F$9)))</f>
        <v>https://www.shsc.nhs.uk/about-us/statements-and-reporting</v>
      </c>
    </row>
    <row r="8" spans="1:44" x14ac:dyDescent="0.2">
      <c r="A8" t="s">
        <v>9155</v>
      </c>
      <c r="B8" t="s">
        <v>9156</v>
      </c>
      <c r="C8" t="s">
        <v>13250</v>
      </c>
      <c r="D8" t="s">
        <v>15296</v>
      </c>
      <c r="F8">
        <v>457.5</v>
      </c>
      <c r="G8">
        <v>588</v>
      </c>
      <c r="H8">
        <v>914</v>
      </c>
      <c r="I8">
        <v>827.5</v>
      </c>
      <c r="J8">
        <v>-99</v>
      </c>
      <c r="K8">
        <v>-99</v>
      </c>
      <c r="L8">
        <v>-99</v>
      </c>
      <c r="M8">
        <v>-99</v>
      </c>
      <c r="N8">
        <v>309.5</v>
      </c>
      <c r="O8">
        <v>310</v>
      </c>
      <c r="P8">
        <v>310</v>
      </c>
      <c r="Q8">
        <v>289.87</v>
      </c>
      <c r="R8">
        <v>-99</v>
      </c>
      <c r="S8">
        <v>-99</v>
      </c>
      <c r="T8">
        <v>-99</v>
      </c>
      <c r="U8">
        <v>-99</v>
      </c>
      <c r="V8">
        <v>0</v>
      </c>
      <c r="W8">
        <v>0</v>
      </c>
      <c r="X8">
        <v>0</v>
      </c>
      <c r="Y8">
        <v>0</v>
      </c>
      <c r="Z8">
        <v>1.2852459016393443</v>
      </c>
      <c r="AA8">
        <v>0.90536105032822756</v>
      </c>
      <c r="AB8">
        <v>-99</v>
      </c>
      <c r="AC8">
        <v>-99</v>
      </c>
      <c r="AD8">
        <v>1.0016155088852989</v>
      </c>
      <c r="AE8">
        <v>0.9350645161290323</v>
      </c>
      <c r="AF8">
        <v>-99</v>
      </c>
      <c r="AG8">
        <v>-99</v>
      </c>
      <c r="AH8">
        <v>-99</v>
      </c>
      <c r="AI8">
        <v>-99</v>
      </c>
      <c r="AJ8">
        <v>228</v>
      </c>
      <c r="AK8">
        <v>3.9385964912280702</v>
      </c>
      <c r="AL8">
        <v>4.9007456140350873</v>
      </c>
      <c r="AM8">
        <v>0</v>
      </c>
      <c r="AN8">
        <v>0</v>
      </c>
      <c r="AO8">
        <v>0</v>
      </c>
      <c r="AP8">
        <v>0</v>
      </c>
      <c r="AQ8">
        <v>8.8393421052631567</v>
      </c>
      <c r="AR8" t="str">
        <f>IF(A8="","",(IF(ISBLANK('Trust - Frontsheet'!$F$9),"",'Trust - Frontsheet'!$F$9)))</f>
        <v>https://www.shsc.nhs.uk/about-us/statements-and-reporting</v>
      </c>
    </row>
    <row r="9" spans="1:44" x14ac:dyDescent="0.2">
      <c r="A9" t="s">
        <v>9155</v>
      </c>
      <c r="B9" t="s">
        <v>9156</v>
      </c>
      <c r="C9" t="s">
        <v>13251</v>
      </c>
      <c r="D9" t="s">
        <v>15296</v>
      </c>
      <c r="F9">
        <v>911.5</v>
      </c>
      <c r="G9">
        <v>793</v>
      </c>
      <c r="H9">
        <v>1365.5</v>
      </c>
      <c r="I9">
        <v>1281.55</v>
      </c>
      <c r="J9">
        <v>-99</v>
      </c>
      <c r="K9">
        <v>-99</v>
      </c>
      <c r="L9">
        <v>-99</v>
      </c>
      <c r="M9">
        <v>-99</v>
      </c>
      <c r="N9">
        <v>310</v>
      </c>
      <c r="O9">
        <v>300</v>
      </c>
      <c r="P9">
        <v>620</v>
      </c>
      <c r="Q9">
        <v>915</v>
      </c>
      <c r="R9">
        <v>-99</v>
      </c>
      <c r="S9">
        <v>-99</v>
      </c>
      <c r="T9">
        <v>-99</v>
      </c>
      <c r="U9">
        <v>-99</v>
      </c>
      <c r="V9">
        <v>157.5</v>
      </c>
      <c r="W9">
        <v>115</v>
      </c>
      <c r="X9">
        <v>0</v>
      </c>
      <c r="Y9">
        <v>0</v>
      </c>
      <c r="Z9">
        <v>0.86999451453647836</v>
      </c>
      <c r="AA9">
        <v>0.93852068839253022</v>
      </c>
      <c r="AB9">
        <v>-99</v>
      </c>
      <c r="AC9">
        <v>-99</v>
      </c>
      <c r="AD9">
        <v>0.967741935483871</v>
      </c>
      <c r="AE9">
        <v>1.4758064516129032</v>
      </c>
      <c r="AF9">
        <v>-99</v>
      </c>
      <c r="AG9">
        <v>-99</v>
      </c>
      <c r="AH9">
        <v>0.73015873015873012</v>
      </c>
      <c r="AI9">
        <v>-99</v>
      </c>
      <c r="AJ9">
        <v>333</v>
      </c>
      <c r="AK9">
        <v>3.2822822822822824</v>
      </c>
      <c r="AL9">
        <v>6.5962462462462472</v>
      </c>
      <c r="AM9">
        <v>0</v>
      </c>
      <c r="AN9">
        <v>0</v>
      </c>
      <c r="AO9">
        <v>0.34534534534534533</v>
      </c>
      <c r="AP9">
        <v>0</v>
      </c>
      <c r="AQ9">
        <v>10.223873873873874</v>
      </c>
      <c r="AR9" t="str">
        <f>IF(A9="","",(IF(ISBLANK('Trust - Frontsheet'!$F$9),"",'Trust - Frontsheet'!$F$9)))</f>
        <v>https://www.shsc.nhs.uk/about-us/statements-and-reporting</v>
      </c>
    </row>
    <row r="10" spans="1:44" x14ac:dyDescent="0.2">
      <c r="A10" t="s">
        <v>9157</v>
      </c>
      <c r="B10" t="s">
        <v>5244</v>
      </c>
      <c r="C10" t="s">
        <v>13252</v>
      </c>
      <c r="D10" t="s">
        <v>15302</v>
      </c>
      <c r="F10">
        <v>908.75</v>
      </c>
      <c r="G10">
        <v>728.25</v>
      </c>
      <c r="H10">
        <v>1353</v>
      </c>
      <c r="I10">
        <v>1415.8</v>
      </c>
      <c r="J10">
        <v>-99</v>
      </c>
      <c r="K10">
        <v>-99</v>
      </c>
      <c r="L10">
        <v>-99</v>
      </c>
      <c r="M10">
        <v>-99</v>
      </c>
      <c r="N10">
        <v>310</v>
      </c>
      <c r="O10">
        <v>311</v>
      </c>
      <c r="P10">
        <v>930</v>
      </c>
      <c r="Q10">
        <v>918.5</v>
      </c>
      <c r="R10">
        <v>-99</v>
      </c>
      <c r="S10">
        <v>-99</v>
      </c>
      <c r="T10">
        <v>-99</v>
      </c>
      <c r="U10">
        <v>-99</v>
      </c>
      <c r="V10">
        <v>157.5</v>
      </c>
      <c r="W10">
        <v>97.5</v>
      </c>
      <c r="X10">
        <v>0</v>
      </c>
      <c r="Y10">
        <v>0</v>
      </c>
      <c r="Z10">
        <v>0.80137551581843192</v>
      </c>
      <c r="AA10">
        <v>1.0464153732446415</v>
      </c>
      <c r="AB10">
        <v>-99</v>
      </c>
      <c r="AC10">
        <v>-99</v>
      </c>
      <c r="AD10">
        <v>1.0032258064516129</v>
      </c>
      <c r="AE10">
        <v>0.98763440860215057</v>
      </c>
      <c r="AF10">
        <v>-99</v>
      </c>
      <c r="AG10">
        <v>-99</v>
      </c>
      <c r="AH10">
        <v>0.61904761904761907</v>
      </c>
      <c r="AI10">
        <v>-99</v>
      </c>
      <c r="AJ10">
        <v>308</v>
      </c>
      <c r="AK10">
        <v>3.3741883116883118</v>
      </c>
      <c r="AL10">
        <v>7.5788961038961045</v>
      </c>
      <c r="AM10">
        <v>0</v>
      </c>
      <c r="AN10">
        <v>0</v>
      </c>
      <c r="AO10">
        <v>0.31655844155844154</v>
      </c>
      <c r="AP10">
        <v>0</v>
      </c>
      <c r="AQ10">
        <v>11.269642857142857</v>
      </c>
      <c r="AR10" t="str">
        <f>IF(A10="","",(IF(ISBLANK('Trust - Frontsheet'!$F$9),"",'Trust - Frontsheet'!$F$9)))</f>
        <v>https://www.shsc.nhs.uk/about-us/statements-and-reporting</v>
      </c>
    </row>
    <row r="11" spans="1:44" x14ac:dyDescent="0.2">
      <c r="A11" t="s">
        <v>9157</v>
      </c>
      <c r="B11" t="s">
        <v>5244</v>
      </c>
      <c r="C11" t="s">
        <v>13253</v>
      </c>
      <c r="D11" t="s">
        <v>15302</v>
      </c>
      <c r="F11">
        <v>913.5</v>
      </c>
      <c r="G11">
        <v>625.75</v>
      </c>
      <c r="H11">
        <v>916.5</v>
      </c>
      <c r="I11">
        <v>920.5</v>
      </c>
      <c r="J11">
        <v>-99</v>
      </c>
      <c r="K11">
        <v>-99</v>
      </c>
      <c r="L11">
        <v>-99</v>
      </c>
      <c r="M11">
        <v>-99</v>
      </c>
      <c r="N11">
        <v>310</v>
      </c>
      <c r="O11">
        <v>312</v>
      </c>
      <c r="P11">
        <v>310</v>
      </c>
      <c r="Q11">
        <v>280</v>
      </c>
      <c r="R11">
        <v>-99</v>
      </c>
      <c r="S11">
        <v>-99</v>
      </c>
      <c r="T11">
        <v>-99</v>
      </c>
      <c r="U11">
        <v>-99</v>
      </c>
      <c r="V11">
        <v>-99</v>
      </c>
      <c r="W11">
        <v>-99</v>
      </c>
      <c r="X11">
        <v>-99</v>
      </c>
      <c r="Y11">
        <v>-99</v>
      </c>
      <c r="Z11">
        <v>0.68500273672687462</v>
      </c>
      <c r="AA11">
        <v>1.0043644298963448</v>
      </c>
      <c r="AB11">
        <v>-99</v>
      </c>
      <c r="AC11">
        <v>-99</v>
      </c>
      <c r="AD11">
        <v>1.0064516129032257</v>
      </c>
      <c r="AE11">
        <v>0.90322580645161288</v>
      </c>
      <c r="AF11">
        <v>-99</v>
      </c>
      <c r="AG11">
        <v>-99</v>
      </c>
      <c r="AH11">
        <v>-99</v>
      </c>
      <c r="AI11">
        <v>-99</v>
      </c>
      <c r="AJ11">
        <v>297</v>
      </c>
      <c r="AK11">
        <v>3.1574074074074074</v>
      </c>
      <c r="AL11">
        <v>4.0420875420875424</v>
      </c>
      <c r="AM11">
        <v>0</v>
      </c>
      <c r="AN11">
        <v>0</v>
      </c>
      <c r="AO11">
        <v>0</v>
      </c>
      <c r="AP11">
        <v>0</v>
      </c>
      <c r="AQ11">
        <v>7.1994949494949498</v>
      </c>
      <c r="AR11" t="str">
        <f>IF(A11="","",(IF(ISBLANK('Trust - Frontsheet'!$F$9),"",'Trust - Frontsheet'!$F$9)))</f>
        <v>https://www.shsc.nhs.uk/about-us/statements-and-reporting</v>
      </c>
    </row>
    <row r="12" spans="1:44" x14ac:dyDescent="0.2">
      <c r="A12" t="s">
        <v>9161</v>
      </c>
      <c r="B12" t="s">
        <v>9162</v>
      </c>
      <c r="C12" t="s">
        <v>10773</v>
      </c>
      <c r="D12" t="s">
        <v>15308</v>
      </c>
      <c r="F12">
        <v>904.5</v>
      </c>
      <c r="G12">
        <v>824.93</v>
      </c>
      <c r="H12">
        <v>2198.5</v>
      </c>
      <c r="I12">
        <v>3555.17</v>
      </c>
      <c r="J12">
        <v>-99</v>
      </c>
      <c r="K12">
        <v>-99</v>
      </c>
      <c r="L12">
        <v>-99</v>
      </c>
      <c r="M12">
        <v>-99</v>
      </c>
      <c r="N12">
        <v>620</v>
      </c>
      <c r="O12">
        <v>589.16999999999996</v>
      </c>
      <c r="P12">
        <v>1240</v>
      </c>
      <c r="Q12">
        <v>2381</v>
      </c>
      <c r="R12">
        <v>-99</v>
      </c>
      <c r="S12">
        <v>-99</v>
      </c>
      <c r="T12">
        <v>-99</v>
      </c>
      <c r="U12">
        <v>-99</v>
      </c>
      <c r="V12">
        <v>157.5</v>
      </c>
      <c r="W12">
        <v>0</v>
      </c>
      <c r="X12">
        <v>0</v>
      </c>
      <c r="Y12">
        <v>0</v>
      </c>
      <c r="Z12">
        <v>0.91202874516307342</v>
      </c>
      <c r="AA12">
        <v>1.6170889242665454</v>
      </c>
      <c r="AB12">
        <v>-99</v>
      </c>
      <c r="AC12">
        <v>-99</v>
      </c>
      <c r="AD12">
        <v>0.95027419354838705</v>
      </c>
      <c r="AE12">
        <v>1.9201612903225806</v>
      </c>
      <c r="AF12">
        <v>-99</v>
      </c>
      <c r="AG12">
        <v>-99</v>
      </c>
      <c r="AH12">
        <v>0</v>
      </c>
      <c r="AI12">
        <v>-99</v>
      </c>
      <c r="AJ12">
        <v>380</v>
      </c>
      <c r="AK12">
        <v>3.7213157894736839</v>
      </c>
      <c r="AL12">
        <v>15.621500000000001</v>
      </c>
      <c r="AM12">
        <v>0</v>
      </c>
      <c r="AN12">
        <v>0</v>
      </c>
      <c r="AO12">
        <v>0</v>
      </c>
      <c r="AP12">
        <v>0</v>
      </c>
      <c r="AQ12">
        <v>19.342815789473686</v>
      </c>
      <c r="AR12" t="str">
        <f>IF(A12="","",(IF(ISBLANK('Trust - Frontsheet'!$F$9),"",'Trust - Frontsheet'!$F$9)))</f>
        <v>https://www.shsc.nhs.uk/about-us/statements-and-reporting</v>
      </c>
    </row>
    <row r="13" spans="1:44" x14ac:dyDescent="0.2">
      <c r="A13" t="s">
        <v>9165</v>
      </c>
      <c r="B13" t="s">
        <v>9166</v>
      </c>
      <c r="C13" t="s">
        <v>13254</v>
      </c>
      <c r="D13" t="s">
        <v>15293</v>
      </c>
      <c r="F13">
        <v>909.5</v>
      </c>
      <c r="G13">
        <v>428.5</v>
      </c>
      <c r="H13">
        <v>2045</v>
      </c>
      <c r="I13">
        <v>1123.08</v>
      </c>
      <c r="J13">
        <v>-99</v>
      </c>
      <c r="K13">
        <v>-99</v>
      </c>
      <c r="L13">
        <v>-99</v>
      </c>
      <c r="M13">
        <v>-99</v>
      </c>
      <c r="N13">
        <v>620</v>
      </c>
      <c r="O13">
        <v>310</v>
      </c>
      <c r="P13">
        <v>620</v>
      </c>
      <c r="Q13">
        <v>610</v>
      </c>
      <c r="R13">
        <v>-99</v>
      </c>
      <c r="S13">
        <v>-99</v>
      </c>
      <c r="T13">
        <v>-99</v>
      </c>
      <c r="U13">
        <v>-99</v>
      </c>
      <c r="V13">
        <v>157.5</v>
      </c>
      <c r="W13">
        <v>105</v>
      </c>
      <c r="X13">
        <v>0</v>
      </c>
      <c r="Y13">
        <v>150</v>
      </c>
      <c r="Z13">
        <v>0.47113798790544253</v>
      </c>
      <c r="AA13">
        <v>0.54918337408312956</v>
      </c>
      <c r="AB13">
        <v>-99</v>
      </c>
      <c r="AC13">
        <v>-99</v>
      </c>
      <c r="AD13">
        <v>0.5</v>
      </c>
      <c r="AE13">
        <v>0.9838709677419355</v>
      </c>
      <c r="AF13">
        <v>-99</v>
      </c>
      <c r="AG13">
        <v>-99</v>
      </c>
      <c r="AH13">
        <v>0.66666666666666663</v>
      </c>
      <c r="AI13">
        <v>-99</v>
      </c>
      <c r="AJ13">
        <v>31</v>
      </c>
      <c r="AK13">
        <v>23.822580645161292</v>
      </c>
      <c r="AL13">
        <v>55.905806451612904</v>
      </c>
      <c r="AM13">
        <v>0</v>
      </c>
      <c r="AN13">
        <v>0</v>
      </c>
      <c r="AO13">
        <v>3.3870967741935485</v>
      </c>
      <c r="AP13">
        <v>4.838709677419355</v>
      </c>
      <c r="AQ13">
        <v>87.954193548387096</v>
      </c>
      <c r="AR13" t="str">
        <f>IF(A13="","",(IF(ISBLANK('Trust - Frontsheet'!$F$9),"",'Trust - Frontsheet'!$F$9)))</f>
        <v>https://www.shsc.nhs.uk/about-us/statements-and-reporting</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cloudconvert_19</cp:lastModifiedBy>
  <dcterms:created xsi:type="dcterms:W3CDTF">2020-06-26T03:23:08Z</dcterms:created>
  <dcterms:modified xsi:type="dcterms:W3CDTF">2022-04-01T14:36:17Z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