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1944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T372" i="79"/>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Q248" i="79"/>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406" i="47" s="1"/>
  <c r="A207" i="47"/>
  <c r="A208" i="47"/>
  <c r="A209" i="47"/>
  <c r="A210" i="47"/>
  <c r="A211" i="47"/>
  <c r="A411" i="47" s="1"/>
  <c r="A611" i="47" s="1"/>
  <c r="A811" i="47" s="1"/>
  <c r="A212" i="47"/>
  <c r="A412" i="47" s="1"/>
  <c r="A213" i="47"/>
  <c r="A214" i="47"/>
  <c r="A414" i="47" s="1"/>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426" i="47" s="1"/>
  <c r="A626" i="47" s="1"/>
  <c r="A826" i="47" s="1"/>
  <c r="A227" i="47"/>
  <c r="A228" i="47"/>
  <c r="A229" i="47"/>
  <c r="A230" i="47"/>
  <c r="A430" i="47"/>
  <c r="A231" i="47"/>
  <c r="A232" i="47"/>
  <c r="A432" i="47" s="1"/>
  <c r="A632" i="47" s="1"/>
  <c r="A832" i="47" s="1"/>
  <c r="A1032" i="47" s="1"/>
  <c r="A233" i="47"/>
  <c r="A234" i="47"/>
  <c r="A434" i="47" s="1"/>
  <c r="A235" i="47"/>
  <c r="A236" i="47"/>
  <c r="A436" i="47" s="1"/>
  <c r="A237" i="47"/>
  <c r="A437" i="47" s="1"/>
  <c r="A637" i="47" s="1"/>
  <c r="A238" i="47"/>
  <c r="A239" i="47"/>
  <c r="A439" i="47" s="1"/>
  <c r="A639" i="47" s="1"/>
  <c r="A839" i="47" s="1"/>
  <c r="A1039" i="47" s="1"/>
  <c r="A1239" i="47" s="1"/>
  <c r="A1439" i="47" s="1"/>
  <c r="A240" i="47"/>
  <c r="A241" i="47"/>
  <c r="A441" i="47" s="1"/>
  <c r="A641" i="47" s="1"/>
  <c r="A242" i="47"/>
  <c r="A243" i="47"/>
  <c r="A244" i="47"/>
  <c r="A245" i="47"/>
  <c r="A246" i="47"/>
  <c r="A446" i="47"/>
  <c r="A247" i="47"/>
  <c r="A447" i="47" s="1"/>
  <c r="A248" i="47"/>
  <c r="A448" i="47" s="1"/>
  <c r="A249" i="47"/>
  <c r="A250" i="47"/>
  <c r="A251" i="47"/>
  <c r="A451" i="47" s="1"/>
  <c r="A651" i="47" s="1"/>
  <c r="A252" i="47"/>
  <c r="A452" i="47" s="1"/>
  <c r="A253" i="47"/>
  <c r="A254" i="47"/>
  <c r="A255" i="47"/>
  <c r="A455" i="47" s="1"/>
  <c r="A256" i="47"/>
  <c r="A456" i="47" s="1"/>
  <c r="A257" i="47"/>
  <c r="A258" i="47"/>
  <c r="A259" i="47"/>
  <c r="A260" i="47"/>
  <c r="A460" i="47" s="1"/>
  <c r="A261" i="47"/>
  <c r="A262" i="47"/>
  <c r="A462" i="47" s="1"/>
  <c r="A662" i="47" s="1"/>
  <c r="A862" i="47" s="1"/>
  <c r="A1062" i="47" s="1"/>
  <c r="A263" i="47"/>
  <c r="A264" i="47"/>
  <c r="A265" i="47"/>
  <c r="A266" i="47"/>
  <c r="A267" i="47"/>
  <c r="A268" i="47"/>
  <c r="A269" i="47"/>
  <c r="A270" i="47"/>
  <c r="A271" i="47"/>
  <c r="A272" i="47"/>
  <c r="A273" i="47"/>
  <c r="A274" i="47"/>
  <c r="A275" i="47"/>
  <c r="A475" i="47" s="1"/>
  <c r="A276" i="47"/>
  <c r="A277" i="47"/>
  <c r="A278" i="47"/>
  <c r="A478" i="47" s="1"/>
  <c r="A678" i="47" s="1"/>
  <c r="A878" i="47" s="1"/>
  <c r="A1078" i="47" s="1"/>
  <c r="A279" i="47"/>
  <c r="A479" i="47" s="1"/>
  <c r="A280" i="47"/>
  <c r="A480" i="47" s="1"/>
  <c r="A680" i="47" s="1"/>
  <c r="A880" i="47" s="1"/>
  <c r="A281" i="47"/>
  <c r="A282" i="47"/>
  <c r="A283" i="47"/>
  <c r="A284" i="47"/>
  <c r="A285" i="47"/>
  <c r="A286" i="47"/>
  <c r="A486" i="47" s="1"/>
  <c r="A287" i="47"/>
  <c r="A288" i="47"/>
  <c r="A488" i="47" s="1"/>
  <c r="A289" i="47"/>
  <c r="A290" i="47"/>
  <c r="A291" i="47"/>
  <c r="A292" i="47"/>
  <c r="A293" i="47"/>
  <c r="A294" i="47"/>
  <c r="A295" i="47"/>
  <c r="A495" i="47" s="1"/>
  <c r="A296" i="47"/>
  <c r="A297" i="47"/>
  <c r="A298" i="47"/>
  <c r="A498" i="47" s="1"/>
  <c r="A698" i="47" s="1"/>
  <c r="A898" i="47" s="1"/>
  <c r="A299" i="47"/>
  <c r="A499" i="47"/>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c r="A711" i="47" s="1"/>
  <c r="A911" i="47" s="1"/>
  <c r="A1111" i="47" s="1"/>
  <c r="A312" i="47"/>
  <c r="A313" i="47"/>
  <c r="A513" i="47" s="1"/>
  <c r="A314" i="47"/>
  <c r="A315" i="47"/>
  <c r="A316" i="47"/>
  <c r="A516" i="47" s="1"/>
  <c r="A716" i="47" s="1"/>
  <c r="A916" i="47" s="1"/>
  <c r="A1116" i="47" s="1"/>
  <c r="A1316" i="47" s="1"/>
  <c r="A1516" i="47" s="1"/>
  <c r="A1716" i="47" s="1"/>
  <c r="A1916" i="47" s="1"/>
  <c r="A2116" i="47" s="1"/>
  <c r="A2316" i="47" s="1"/>
  <c r="A317" i="47"/>
  <c r="A517" i="47" s="1"/>
  <c r="A318" i="47"/>
  <c r="A319" i="47"/>
  <c r="A320" i="47"/>
  <c r="A321" i="47"/>
  <c r="A322" i="47"/>
  <c r="A323" i="47"/>
  <c r="A324" i="47"/>
  <c r="A325" i="47"/>
  <c r="A525" i="47" s="1"/>
  <c r="A725" i="47" s="1"/>
  <c r="A925" i="47" s="1"/>
  <c r="A1125" i="47" s="1"/>
  <c r="A326" i="47"/>
  <c r="A526" i="47" s="1"/>
  <c r="A327" i="47"/>
  <c r="A527" i="47" s="1"/>
  <c r="A727" i="47" s="1"/>
  <c r="A927" i="47" s="1"/>
  <c r="A328" i="47"/>
  <c r="A329" i="47"/>
  <c r="A529" i="47" s="1"/>
  <c r="A330" i="47"/>
  <c r="A331" i="47"/>
  <c r="A332" i="47"/>
  <c r="A333" i="47"/>
  <c r="A334" i="47"/>
  <c r="A335" i="47"/>
  <c r="A336" i="47"/>
  <c r="A337" i="47"/>
  <c r="A537" i="47" s="1"/>
  <c r="A737" i="47" s="1"/>
  <c r="A338" i="47"/>
  <c r="A339" i="47"/>
  <c r="A340" i="47"/>
  <c r="A341" i="47"/>
  <c r="A541" i="47" s="1"/>
  <c r="A342" i="47"/>
  <c r="A343" i="47"/>
  <c r="A543" i="47" s="1"/>
  <c r="A743" i="47" s="1"/>
  <c r="A344" i="47"/>
  <c r="A345" i="47"/>
  <c r="A346" i="47"/>
  <c r="A347" i="47"/>
  <c r="A547" i="47" s="1"/>
  <c r="A747" i="47" s="1"/>
  <c r="A348" i="47"/>
  <c r="A349" i="47"/>
  <c r="A549" i="47"/>
  <c r="A350" i="47"/>
  <c r="A351" i="47"/>
  <c r="A352" i="47"/>
  <c r="A353" i="47"/>
  <c r="A354" i="47"/>
  <c r="A554" i="47" s="1"/>
  <c r="A355" i="47"/>
  <c r="A555" i="47" s="1"/>
  <c r="A755" i="47" s="1"/>
  <c r="A356" i="47"/>
  <c r="A357" i="47"/>
  <c r="A557" i="47" s="1"/>
  <c r="A757" i="47" s="1"/>
  <c r="A358" i="47"/>
  <c r="A359" i="47"/>
  <c r="A559" i="47" s="1"/>
  <c r="A360" i="47"/>
  <c r="A361" i="47"/>
  <c r="A561" i="47" s="1"/>
  <c r="A362" i="47"/>
  <c r="A363" i="47"/>
  <c r="A364" i="47"/>
  <c r="A365" i="47"/>
  <c r="A565" i="47"/>
  <c r="A366" i="47"/>
  <c r="A367" i="47"/>
  <c r="A368" i="47"/>
  <c r="A568" i="47" s="1"/>
  <c r="A369" i="47"/>
  <c r="A569" i="47" s="1"/>
  <c r="A370" i="47"/>
  <c r="A371" i="47"/>
  <c r="A372" i="47"/>
  <c r="A373" i="47"/>
  <c r="A573" i="47" s="1"/>
  <c r="A773" i="47" s="1"/>
  <c r="A374" i="47"/>
  <c r="A574" i="47" s="1"/>
  <c r="A375" i="47"/>
  <c r="A575" i="47" s="1"/>
  <c r="A376" i="47"/>
  <c r="A576" i="47" s="1"/>
  <c r="A377" i="47"/>
  <c r="A378" i="47"/>
  <c r="A578" i="47" s="1"/>
  <c r="A379" i="47"/>
  <c r="A380" i="47"/>
  <c r="A381" i="47"/>
  <c r="A382" i="47"/>
  <c r="A383" i="47"/>
  <c r="A583" i="47" s="1"/>
  <c r="A384" i="47"/>
  <c r="A385" i="47"/>
  <c r="A386" i="47"/>
  <c r="A387" i="47"/>
  <c r="A388" i="47"/>
  <c r="A389" i="47"/>
  <c r="A589" i="47" s="1"/>
  <c r="A789" i="47" s="1"/>
  <c r="A390" i="47"/>
  <c r="A590" i="47" s="1"/>
  <c r="A790" i="47" s="1"/>
  <c r="A391" i="47"/>
  <c r="A591" i="47" s="1"/>
  <c r="A392" i="47"/>
  <c r="A393" i="47"/>
  <c r="A394" i="47"/>
  <c r="A594" i="47" s="1"/>
  <c r="A395" i="47"/>
  <c r="A396" i="47"/>
  <c r="A397" i="47"/>
  <c r="A398" i="47"/>
  <c r="A598" i="47" s="1"/>
  <c r="A399" i="47"/>
  <c r="A599" i="47" s="1"/>
  <c r="A799" i="47" s="1"/>
  <c r="A400" i="47"/>
  <c r="A401" i="47"/>
  <c r="A402" i="47"/>
  <c r="A536" i="47"/>
  <c r="A482" i="47"/>
  <c r="A682" i="47" s="1"/>
  <c r="A882" i="47" s="1"/>
  <c r="L414" i="79"/>
  <c r="A428" i="47"/>
  <c r="A410" i="47"/>
  <c r="A610" i="47" s="1"/>
  <c r="A810" i="47" s="1"/>
  <c r="A1010" i="47" s="1"/>
  <c r="A1210" i="47" s="1"/>
  <c r="A1410" i="47" s="1"/>
  <c r="A530" i="47"/>
  <c r="A730" i="47" s="1"/>
  <c r="A509" i="47"/>
  <c r="A563" i="47"/>
  <c r="A775" i="47"/>
  <c r="A975" i="47" s="1"/>
  <c r="A1175" i="47" s="1"/>
  <c r="A1375" i="47" s="1"/>
  <c r="A1575" i="47" s="1"/>
  <c r="A1775" i="47" s="1"/>
  <c r="A647" i="47"/>
  <c r="A695" i="47"/>
  <c r="A895" i="47" s="1"/>
  <c r="A438" i="47"/>
  <c r="A638" i="47"/>
  <c r="A580" i="47"/>
  <c r="A466" i="47"/>
  <c r="A666" i="47" s="1"/>
  <c r="A442" i="47"/>
  <c r="A642" i="47" s="1"/>
  <c r="A472" i="47"/>
  <c r="A672" i="47" s="1"/>
  <c r="A872" i="47" s="1"/>
  <c r="A571" i="47"/>
  <c r="A771" i="47" s="1"/>
  <c r="A540" i="47"/>
  <c r="A740" i="47" s="1"/>
  <c r="A454" i="47"/>
  <c r="A654" i="47" s="1"/>
  <c r="A469" i="47"/>
  <c r="A550" i="47"/>
  <c r="A544" i="47"/>
  <c r="A463" i="47"/>
  <c r="A663" i="47" s="1"/>
  <c r="A863" i="47" s="1"/>
  <c r="A1063" i="47" s="1"/>
  <c r="A1263" i="47" s="1"/>
  <c r="A1463" i="47" s="1"/>
  <c r="A492" i="47"/>
  <c r="A692" i="47" s="1"/>
  <c r="A892" i="47" s="1"/>
  <c r="A586" i="47"/>
  <c r="A435" i="47"/>
  <c r="A584" i="47"/>
  <c r="A769" i="47"/>
  <c r="A969" i="47" s="1"/>
  <c r="A1169" i="47" s="1"/>
  <c r="A1369" i="47" s="1"/>
  <c r="A1569" i="47" s="1"/>
  <c r="A1769" i="47" s="1"/>
  <c r="A522" i="47"/>
  <c r="A431" i="47"/>
  <c r="A491" i="47"/>
  <c r="A691" i="47" s="1"/>
  <c r="A539" i="47"/>
  <c r="A739" i="47" s="1"/>
  <c r="A939" i="47" s="1"/>
  <c r="A1139" i="47" s="1"/>
  <c r="A542" i="47"/>
  <c r="A519" i="47"/>
  <c r="A490" i="47"/>
  <c r="A690" i="47" s="1"/>
  <c r="A409" i="47"/>
  <c r="A609" i="47" s="1"/>
  <c r="A809" i="47" s="1"/>
  <c r="A1009" i="47" s="1"/>
  <c r="A602" i="47"/>
  <c r="A802" i="47" s="1"/>
  <c r="A419" i="47"/>
  <c r="A717" i="47"/>
  <c r="A470" i="47"/>
  <c r="A670" i="47" s="1"/>
  <c r="A514" i="47"/>
  <c r="A459" i="47"/>
  <c r="A659" i="47" s="1"/>
  <c r="A476" i="47"/>
  <c r="A676" i="47" s="1"/>
  <c r="A876" i="47" s="1"/>
  <c r="A763" i="47"/>
  <c r="A963" i="47" s="1"/>
  <c r="A552" i="47"/>
  <c r="A588" i="47"/>
  <c r="A778" i="47"/>
  <c r="A978" i="47" s="1"/>
  <c r="A458" i="47"/>
  <c r="A750" i="47"/>
  <c r="A950" i="47" s="1"/>
  <c r="A1150" i="47" s="1"/>
  <c r="A465" i="47"/>
  <c r="A665" i="47" s="1"/>
  <c r="A865" i="47" s="1"/>
  <c r="A780" i="47"/>
  <c r="A429" i="47"/>
  <c r="A629" i="47" s="1"/>
  <c r="A829" i="47" s="1"/>
  <c r="A1029" i="47" s="1"/>
  <c r="A408" i="47"/>
  <c r="A608" i="47" s="1"/>
  <c r="A567" i="47"/>
  <c r="A595" i="47"/>
  <c r="A587" i="47"/>
  <c r="A532" i="47"/>
  <c r="A732" i="47" s="1"/>
  <c r="A487" i="47"/>
  <c r="A551" i="47"/>
  <c r="A534" i="47"/>
  <c r="A523" i="47"/>
  <c r="A723" i="47" s="1"/>
  <c r="A742" i="47"/>
  <c r="A942" i="47" s="1"/>
  <c r="A768" i="47"/>
  <c r="A619" i="47"/>
  <c r="A819" i="47" s="1"/>
  <c r="A1019" i="47" s="1"/>
  <c r="A1018" i="47"/>
  <c r="A1218" i="47" s="1"/>
  <c r="A1418" i="47" s="1"/>
  <c r="A751" i="47"/>
  <c r="A794" i="47"/>
  <c r="A687" i="47"/>
  <c r="A795" i="47"/>
  <c r="A734" i="47"/>
  <c r="A767" i="47"/>
  <c r="A787" i="47"/>
  <c r="A891" i="47"/>
  <c r="A943" i="47"/>
  <c r="A990" i="47"/>
  <c r="A808" i="47"/>
  <c r="A967" i="47"/>
  <c r="A951" i="47"/>
  <c r="A887" i="47"/>
  <c r="A1142" i="47"/>
  <c r="A1342" i="47" s="1"/>
  <c r="A1143" i="47"/>
  <c r="A1065" i="47"/>
  <c r="A1167" i="47"/>
  <c r="A1367" i="47" s="1"/>
  <c r="A154" i="79"/>
  <c r="A36" i="79"/>
  <c r="A150" i="79"/>
  <c r="A202" i="79"/>
  <c r="A166" i="79"/>
  <c r="A114" i="79"/>
  <c r="A132" i="79"/>
  <c r="A80" i="79"/>
  <c r="A70" i="79"/>
  <c r="A179" i="79" l="1"/>
  <c r="AF290" i="79"/>
  <c r="P76" i="50"/>
  <c r="A86" i="79"/>
  <c r="AG373" i="79"/>
  <c r="Q159" i="50"/>
  <c r="AE309" i="79"/>
  <c r="O95" i="50"/>
  <c r="AE245" i="79"/>
  <c r="O31" i="50"/>
  <c r="AC385" i="79"/>
  <c r="N171" i="50"/>
  <c r="AC321" i="79"/>
  <c r="N107" i="50"/>
  <c r="AF344" i="79"/>
  <c r="P130" i="50"/>
  <c r="AC249" i="79"/>
  <c r="N35" i="50"/>
  <c r="AE320" i="79"/>
  <c r="O106" i="50"/>
  <c r="AF371" i="79"/>
  <c r="P157" i="50"/>
  <c r="AG327" i="79"/>
  <c r="Q113" i="50"/>
  <c r="D15" i="79"/>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AC384" i="79"/>
  <c r="Q367" i="79"/>
  <c r="AC368" i="79"/>
  <c r="Q351" i="79"/>
  <c r="AC352" i="79"/>
  <c r="Q335" i="79"/>
  <c r="AC336" i="79"/>
  <c r="Q323" i="79"/>
  <c r="Y323" i="79" s="1"/>
  <c r="B122" i="79" s="1"/>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Y397" i="79" s="1"/>
  <c r="B196" i="79" s="1"/>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Y255" i="79" s="1"/>
  <c r="B54" i="79" s="1"/>
  <c r="AC256" i="79"/>
  <c r="Q244" i="79"/>
  <c r="AC245" i="79"/>
  <c r="Q228" i="79"/>
  <c r="Y228" i="79" s="1"/>
  <c r="B27" i="79" s="1"/>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Y281" i="79" s="1"/>
  <c r="B80" i="79" s="1"/>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Y252" i="79" s="1"/>
  <c r="B51" i="79" s="1"/>
  <c r="AF253" i="79"/>
  <c r="S240" i="79"/>
  <c r="AF241" i="79"/>
  <c r="S232" i="79"/>
  <c r="Y232" i="79" s="1"/>
  <c r="B31" i="79" s="1"/>
  <c r="AF233" i="79"/>
  <c r="S220" i="79"/>
  <c r="AF221" i="79"/>
  <c r="T407" i="79"/>
  <c r="AG408" i="79"/>
  <c r="T399" i="79"/>
  <c r="AG400" i="79"/>
  <c r="T387" i="79"/>
  <c r="AG388" i="79"/>
  <c r="T379" i="79"/>
  <c r="AG380" i="79"/>
  <c r="T368" i="79"/>
  <c r="AG369" i="79"/>
  <c r="T356" i="79"/>
  <c r="AG357" i="79"/>
  <c r="T348" i="79"/>
  <c r="Y348" i="79" s="1"/>
  <c r="B147" i="79" s="1"/>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Y249" i="79" s="1"/>
  <c r="B48" i="79" s="1"/>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Y272" i="79" s="1"/>
  <c r="B71" i="79" s="1"/>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Y389" i="79" s="1"/>
  <c r="B188" i="79" s="1"/>
  <c r="AC390" i="79"/>
  <c r="Q378" i="79"/>
  <c r="AC379" i="79"/>
  <c r="Q366" i="79"/>
  <c r="Y366" i="79" s="1"/>
  <c r="B165" i="79" s="1"/>
  <c r="AC367" i="79"/>
  <c r="Q354" i="79"/>
  <c r="AC355" i="79"/>
  <c r="Q346" i="79"/>
  <c r="AC347" i="79"/>
  <c r="Q334" i="79"/>
  <c r="AC335" i="79"/>
  <c r="Q322" i="79"/>
  <c r="AC323" i="79"/>
  <c r="Q311" i="79"/>
  <c r="AC312" i="79"/>
  <c r="Q299" i="79"/>
  <c r="Y299" i="79" s="1"/>
  <c r="B98" i="79" s="1"/>
  <c r="AC300" i="79"/>
  <c r="Q287" i="79"/>
  <c r="AC288" i="79"/>
  <c r="Q275" i="79"/>
  <c r="Y275" i="79" s="1"/>
  <c r="B74" i="79" s="1"/>
  <c r="AC276" i="79"/>
  <c r="Q259" i="79"/>
  <c r="AC260" i="79"/>
  <c r="Q236" i="79"/>
  <c r="AC237" i="79"/>
  <c r="Q224" i="79"/>
  <c r="AC225" i="79"/>
  <c r="R411" i="79"/>
  <c r="AE412" i="79"/>
  <c r="R399" i="79"/>
  <c r="AE400" i="79"/>
  <c r="R387" i="79"/>
  <c r="AE388" i="79"/>
  <c r="R371" i="79"/>
  <c r="AE372" i="79"/>
  <c r="R359" i="79"/>
  <c r="AE360" i="79"/>
  <c r="R347" i="79"/>
  <c r="AE348" i="79"/>
  <c r="R335" i="79"/>
  <c r="Y335" i="79" s="1"/>
  <c r="B134" i="79" s="1"/>
  <c r="AE336" i="79"/>
  <c r="R323" i="79"/>
  <c r="AE324" i="79"/>
  <c r="R312" i="79"/>
  <c r="Y312" i="79" s="1"/>
  <c r="B111" i="79" s="1"/>
  <c r="AE313" i="79"/>
  <c r="R301" i="79"/>
  <c r="AE302" i="79"/>
  <c r="R289" i="79"/>
  <c r="AE290" i="79"/>
  <c r="R277" i="79"/>
  <c r="AE278" i="79"/>
  <c r="R265" i="79"/>
  <c r="Y265" i="79" s="1"/>
  <c r="B64" i="79" s="1"/>
  <c r="AE266" i="79"/>
  <c r="R253" i="79"/>
  <c r="AE254" i="79"/>
  <c r="R242" i="79"/>
  <c r="AE243" i="79"/>
  <c r="R230" i="79"/>
  <c r="AE231" i="79"/>
  <c r="R218" i="79"/>
  <c r="AE219" i="79"/>
  <c r="S405" i="79"/>
  <c r="AF406" i="79"/>
  <c r="S393" i="79"/>
  <c r="AF394" i="79"/>
  <c r="S381" i="79"/>
  <c r="AF382" i="79"/>
  <c r="S358" i="79"/>
  <c r="Y358" i="79" s="1"/>
  <c r="B157" i="79" s="1"/>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Y408" i="79" s="1"/>
  <c r="B207" i="79" s="1"/>
  <c r="AC409" i="79"/>
  <c r="Q404" i="79"/>
  <c r="AC405" i="79"/>
  <c r="Q400" i="79"/>
  <c r="Y400" i="79" s="1"/>
  <c r="B199" i="79" s="1"/>
  <c r="AC401" i="79"/>
  <c r="Q396" i="79"/>
  <c r="AC397" i="79"/>
  <c r="Q392" i="79"/>
  <c r="AC393" i="79"/>
  <c r="Q388" i="79"/>
  <c r="AC389" i="79"/>
  <c r="Q384" i="79"/>
  <c r="Y384" i="79" s="1"/>
  <c r="B183" i="79" s="1"/>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Y294" i="79" s="1"/>
  <c r="B93" i="79" s="1"/>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Y410" i="79" s="1"/>
  <c r="B209" i="79" s="1"/>
  <c r="AE411" i="79"/>
  <c r="R406" i="79"/>
  <c r="Y406" i="79" s="1"/>
  <c r="B205" i="79" s="1"/>
  <c r="AE407" i="79"/>
  <c r="R402" i="79"/>
  <c r="AE403" i="79"/>
  <c r="R398" i="79"/>
  <c r="AE399" i="79"/>
  <c r="R394" i="79"/>
  <c r="AE395" i="79"/>
  <c r="R390" i="79"/>
  <c r="AE391" i="79"/>
  <c r="R386" i="79"/>
  <c r="Y386" i="79" s="1"/>
  <c r="B185" i="79" s="1"/>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Y241" i="79" s="1"/>
  <c r="B40" i="79" s="1"/>
  <c r="AE242" i="79"/>
  <c r="R237" i="79"/>
  <c r="AE238" i="79"/>
  <c r="R233" i="79"/>
  <c r="Y233" i="79" s="1"/>
  <c r="B32" i="79" s="1"/>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Y259" i="79" s="1"/>
  <c r="B58" i="79" s="1"/>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Y371" i="79" s="1"/>
  <c r="B170" i="79" s="1"/>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Y331" i="79" s="1"/>
  <c r="B130" i="79" s="1"/>
  <c r="AG332" i="79"/>
  <c r="T327" i="79"/>
  <c r="AG328" i="79"/>
  <c r="T324" i="79"/>
  <c r="AG325" i="79"/>
  <c r="T320" i="79"/>
  <c r="AG321" i="79"/>
  <c r="T316" i="79"/>
  <c r="AG317" i="79"/>
  <c r="T312" i="79"/>
  <c r="AG313" i="79"/>
  <c r="T308" i="79"/>
  <c r="Y308" i="79" s="1"/>
  <c r="B107" i="79" s="1"/>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Y327" i="79" s="1"/>
  <c r="B126" i="79" s="1"/>
  <c r="AC328" i="79"/>
  <c r="Q312" i="79"/>
  <c r="AC313" i="79"/>
  <c r="Q296" i="79"/>
  <c r="Y296" i="79" s="1"/>
  <c r="B95" i="79" s="1"/>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Y340" i="79" s="1"/>
  <c r="B139" i="79" s="1"/>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Y382" i="79" s="1"/>
  <c r="B181" i="79" s="1"/>
  <c r="AC383" i="79"/>
  <c r="Q370" i="79"/>
  <c r="AC371" i="79"/>
  <c r="Q362" i="79"/>
  <c r="AC363" i="79"/>
  <c r="Q350" i="79"/>
  <c r="AC351" i="79"/>
  <c r="Q338" i="79"/>
  <c r="AC339" i="79"/>
  <c r="Q326" i="79"/>
  <c r="AC327" i="79"/>
  <c r="Q315" i="79"/>
  <c r="Y315" i="79" s="1"/>
  <c r="B114" i="79" s="1"/>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Y367" i="79" s="1"/>
  <c r="B166" i="79" s="1"/>
  <c r="AE368" i="79"/>
  <c r="R355" i="79"/>
  <c r="AE356" i="79"/>
  <c r="R343" i="79"/>
  <c r="Y343" i="79" s="1"/>
  <c r="B142" i="79" s="1"/>
  <c r="AE344" i="79"/>
  <c r="R331" i="79"/>
  <c r="AE332" i="79"/>
  <c r="R297" i="79"/>
  <c r="Y297" i="79" s="1"/>
  <c r="B96" i="79" s="1"/>
  <c r="AE298" i="79"/>
  <c r="R285" i="79"/>
  <c r="AE286" i="79"/>
  <c r="R269" i="79"/>
  <c r="AE270" i="79"/>
  <c r="R257" i="79"/>
  <c r="AE258" i="79"/>
  <c r="R245" i="79"/>
  <c r="Y245" i="79" s="1"/>
  <c r="B44" i="79" s="1"/>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Y288" i="79" s="1"/>
  <c r="B87" i="79" s="1"/>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Y328" i="79" s="1"/>
  <c r="B127" i="79" s="1"/>
  <c r="AC329" i="79"/>
  <c r="Q324" i="79"/>
  <c r="AC325" i="79"/>
  <c r="Q320" i="79"/>
  <c r="Q317" i="79"/>
  <c r="Y317" i="79" s="1"/>
  <c r="B116" i="79" s="1"/>
  <c r="AC318" i="79"/>
  <c r="Q313" i="79"/>
  <c r="AC314" i="79"/>
  <c r="Q309" i="79"/>
  <c r="Y309" i="79" s="1"/>
  <c r="B108" i="79" s="1"/>
  <c r="AC310" i="79"/>
  <c r="Q305" i="79"/>
  <c r="AC306" i="79"/>
  <c r="Q301" i="79"/>
  <c r="Y301" i="79" s="1"/>
  <c r="B100" i="79" s="1"/>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Y269" i="79" s="1"/>
  <c r="B68" i="79" s="1"/>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Y381" i="79" s="1"/>
  <c r="B180" i="79" s="1"/>
  <c r="AE382" i="79"/>
  <c r="R377" i="79"/>
  <c r="AE378" i="79"/>
  <c r="R373" i="79"/>
  <c r="Y373" i="79" s="1"/>
  <c r="B172" i="79" s="1"/>
  <c r="AE374" i="79"/>
  <c r="R369" i="79"/>
  <c r="AE370" i="79"/>
  <c r="R365" i="79"/>
  <c r="Y365" i="79" s="1"/>
  <c r="B164" i="79" s="1"/>
  <c r="AE366" i="79"/>
  <c r="R361" i="79"/>
  <c r="AE362" i="79"/>
  <c r="R357" i="79"/>
  <c r="Y357" i="79" s="1"/>
  <c r="B156" i="79" s="1"/>
  <c r="AE358" i="79"/>
  <c r="R353" i="79"/>
  <c r="AE354" i="79"/>
  <c r="R349" i="79"/>
  <c r="Y349" i="79" s="1"/>
  <c r="B148" i="79" s="1"/>
  <c r="AE350" i="79"/>
  <c r="R345" i="79"/>
  <c r="AE346" i="79"/>
  <c r="R341" i="79"/>
  <c r="AE342" i="79"/>
  <c r="R337" i="79"/>
  <c r="AE338" i="79"/>
  <c r="R333" i="79"/>
  <c r="Y333" i="79" s="1"/>
  <c r="B132" i="79" s="1"/>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Y287" i="79" s="1"/>
  <c r="B86" i="79" s="1"/>
  <c r="AE288" i="79"/>
  <c r="R283" i="79"/>
  <c r="AE284" i="79"/>
  <c r="R279" i="79"/>
  <c r="Y279" i="79" s="1"/>
  <c r="B78" i="79" s="1"/>
  <c r="AE280" i="79"/>
  <c r="R275" i="79"/>
  <c r="AE276" i="79"/>
  <c r="R271" i="79"/>
  <c r="AE272" i="79"/>
  <c r="R267" i="79"/>
  <c r="AE268" i="79"/>
  <c r="R263" i="79"/>
  <c r="Y263" i="79" s="1"/>
  <c r="B62" i="79" s="1"/>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Y407" i="79" s="1"/>
  <c r="B206" i="79" s="1"/>
  <c r="AF408" i="79"/>
  <c r="S403" i="79"/>
  <c r="AF404" i="79"/>
  <c r="S399" i="79"/>
  <c r="Y399" i="79" s="1"/>
  <c r="B198" i="79" s="1"/>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Y239" i="79" s="1"/>
  <c r="B38" i="79" s="1"/>
  <c r="AG240" i="79"/>
  <c r="T235" i="79"/>
  <c r="AG236" i="79"/>
  <c r="T231" i="79"/>
  <c r="Y231" i="79" s="1"/>
  <c r="B30" i="79" s="1"/>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02" i="79"/>
  <c r="B101" i="79" s="1"/>
  <c r="Y310" i="79"/>
  <c r="B109" i="79" s="1"/>
  <c r="A206" i="79"/>
  <c r="A187" i="79"/>
  <c r="A160" i="79"/>
  <c r="A128" i="79"/>
  <c r="A104" i="79"/>
  <c r="A100" i="79"/>
  <c r="A42" i="79"/>
  <c r="A38" i="79"/>
  <c r="A34" i="79"/>
  <c r="J415" i="79"/>
  <c r="B415" i="79"/>
  <c r="A15" i="79"/>
  <c r="A171" i="79"/>
  <c r="A115" i="79"/>
  <c r="A91" i="79"/>
  <c r="A79" i="79"/>
  <c r="Y224" i="79"/>
  <c r="B2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351" i="47" s="1"/>
  <c r="A1265" i="47"/>
  <c r="A1350" i="47"/>
  <c r="A923" i="47"/>
  <c r="A1123" i="47" s="1"/>
  <c r="A1323" i="47" s="1"/>
  <c r="A1262" i="47"/>
  <c r="A989" i="47"/>
  <c r="A957" i="47"/>
  <c r="A708" i="47"/>
  <c r="A908" i="47" s="1"/>
  <c r="A538" i="47"/>
  <c r="A726" i="47"/>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531" i="47"/>
  <c r="A524" i="47"/>
  <c r="A705" i="47"/>
  <c r="A502" i="47"/>
  <c r="A443" i="47"/>
  <c r="A425" i="47"/>
  <c r="A625" i="47" s="1"/>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42" i="79"/>
  <c r="B141" i="79" s="1"/>
  <c r="F415" i="79"/>
  <c r="AB5" i="79" s="1"/>
  <c r="C20" i="77" s="1"/>
  <c r="G415" i="79"/>
  <c r="A378" i="79"/>
  <c r="A293" i="79"/>
  <c r="A369"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232" i="47"/>
  <c r="A658" i="47"/>
  <c r="A847" i="47"/>
  <c r="A991" i="47"/>
  <c r="A1543" i="47"/>
  <c r="A1618" i="47"/>
  <c r="A1076" i="47"/>
  <c r="A998" i="47"/>
  <c r="A980" i="47"/>
  <c r="A999" i="47"/>
  <c r="A675" i="47"/>
  <c r="A1219" i="47"/>
  <c r="A1087" i="47"/>
  <c r="A1195"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Y369" i="79"/>
  <c r="B168" i="79" s="1"/>
  <c r="Y321" i="79"/>
  <c r="B120" i="79" s="1"/>
  <c r="Y289" i="79"/>
  <c r="B88" i="79" s="1"/>
  <c r="Y253" i="79"/>
  <c r="B5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1311"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Y391" i="79"/>
  <c r="B190" i="79" s="1"/>
  <c r="Y379" i="79"/>
  <c r="B178" i="79" s="1"/>
  <c r="Y347" i="79"/>
  <c r="B146" i="79" s="1"/>
  <c r="Y319" i="79"/>
  <c r="B118" i="79" s="1"/>
  <c r="Y307" i="79"/>
  <c r="B106" i="79" s="1"/>
  <c r="Y291" i="79"/>
  <c r="B90" i="79" s="1"/>
  <c r="Y271" i="79"/>
  <c r="B70" i="79" s="1"/>
  <c r="Y247" i="79"/>
  <c r="B46" i="79" s="1"/>
  <c r="A515" i="47"/>
  <c r="A703" i="47"/>
  <c r="A407" i="47"/>
  <c r="A783" i="47"/>
  <c r="A735" i="47"/>
  <c r="A600" i="47"/>
  <c r="A512" i="47"/>
  <c r="A473" i="47"/>
  <c r="A445" i="47"/>
  <c r="I415" i="79"/>
  <c r="AD7" i="79" s="1"/>
  <c r="C30" i="77" s="1"/>
  <c r="H415" i="79"/>
  <c r="AD6" i="79" s="1"/>
  <c r="C29" i="77" s="1"/>
  <c r="A85" i="79"/>
  <c r="A23" i="79"/>
  <c r="A46" i="79"/>
  <c r="Y412" i="79"/>
  <c r="B211" i="79" s="1"/>
  <c r="Y396" i="79"/>
  <c r="B195" i="79" s="1"/>
  <c r="Y388" i="79"/>
  <c r="B187" i="79" s="1"/>
  <c r="Y380" i="79"/>
  <c r="B179" i="79" s="1"/>
  <c r="Y372" i="79"/>
  <c r="B171" i="79" s="1"/>
  <c r="Y364" i="79"/>
  <c r="B163" i="79" s="1"/>
  <c r="Y356" i="79"/>
  <c r="B155" i="79" s="1"/>
  <c r="Y332" i="79"/>
  <c r="B131" i="79" s="1"/>
  <c r="Y280" i="79"/>
  <c r="B79" i="79" s="1"/>
  <c r="Y256" i="79"/>
  <c r="B55" i="79" s="1"/>
  <c r="Y236" i="79"/>
  <c r="B35" i="79" s="1"/>
  <c r="N415" i="79"/>
  <c r="A299" i="79"/>
  <c r="D299" i="79"/>
  <c r="A389" i="79"/>
  <c r="A234" i="79"/>
  <c r="D242" i="79"/>
  <c r="D327" i="79"/>
  <c r="D364" i="79"/>
  <c r="A359" i="79"/>
  <c r="A362" i="79"/>
  <c r="D238" i="79"/>
  <c r="D236" i="79"/>
  <c r="BB21" i="79"/>
  <c r="A239" i="79"/>
  <c r="A339" i="79"/>
  <c r="D316" i="79"/>
  <c r="D359" i="79"/>
  <c r="A227" i="79"/>
  <c r="A311" i="79"/>
  <c r="A316" i="79"/>
  <c r="Y303" i="79" l="1"/>
  <c r="B102" i="79" s="1"/>
  <c r="Y405" i="79"/>
  <c r="B204" i="79" s="1"/>
  <c r="Y316" i="79"/>
  <c r="B115" i="79" s="1"/>
  <c r="Y237" i="79"/>
  <c r="B36" i="79" s="1"/>
  <c r="Y305" i="79"/>
  <c r="B104" i="79" s="1"/>
  <c r="Y385" i="79"/>
  <c r="B184" i="79" s="1"/>
  <c r="Y401" i="79"/>
  <c r="B200" i="79" s="1"/>
  <c r="Y242" i="79"/>
  <c r="B41" i="79" s="1"/>
  <c r="Y320" i="79"/>
  <c r="B119" i="79" s="1"/>
  <c r="Y336" i="79"/>
  <c r="B135" i="79" s="1"/>
  <c r="Y344" i="79"/>
  <c r="B143" i="79" s="1"/>
  <c r="Y352" i="79"/>
  <c r="B151" i="79" s="1"/>
  <c r="Y360" i="79"/>
  <c r="B159" i="79" s="1"/>
  <c r="Y368" i="79"/>
  <c r="B167" i="79" s="1"/>
  <c r="Y376" i="79"/>
  <c r="B175" i="79" s="1"/>
  <c r="Y387" i="79"/>
  <c r="B186" i="79" s="1"/>
  <c r="Y395" i="79"/>
  <c r="B194" i="79" s="1"/>
  <c r="Y403" i="79"/>
  <c r="B202" i="79" s="1"/>
  <c r="Y411" i="79"/>
  <c r="B210" i="79" s="1"/>
  <c r="Y244" i="79"/>
  <c r="B43" i="79" s="1"/>
  <c r="Y268" i="79"/>
  <c r="B67" i="79" s="1"/>
  <c r="Y276" i="79"/>
  <c r="B75" i="79" s="1"/>
  <c r="Y284" i="79"/>
  <c r="B83" i="79" s="1"/>
  <c r="Y300" i="79"/>
  <c r="B99" i="79" s="1"/>
  <c r="Y311" i="79"/>
  <c r="B110" i="79" s="1"/>
  <c r="Y322" i="79"/>
  <c r="B121" i="79" s="1"/>
  <c r="Y362" i="79"/>
  <c r="B161" i="79" s="1"/>
  <c r="Y378" i="79"/>
  <c r="B177" i="79" s="1"/>
  <c r="Y402" i="79"/>
  <c r="B201" i="79" s="1"/>
  <c r="Y227" i="79"/>
  <c r="B26" i="79" s="1"/>
  <c r="Y235" i="79"/>
  <c r="B34" i="79" s="1"/>
  <c r="Y243" i="79"/>
  <c r="B42" i="79" s="1"/>
  <c r="Y266" i="79"/>
  <c r="B65" i="79" s="1"/>
  <c r="Y290" i="79"/>
  <c r="B89" i="79" s="1"/>
  <c r="Y298" i="79"/>
  <c r="B97" i="79" s="1"/>
  <c r="Y306" i="79"/>
  <c r="B105" i="79" s="1"/>
  <c r="Y314" i="79"/>
  <c r="B113" i="79" s="1"/>
  <c r="Y329" i="79"/>
  <c r="B128" i="79" s="1"/>
  <c r="Y337" i="79"/>
  <c r="B136" i="79" s="1"/>
  <c r="Y345" i="79"/>
  <c r="B144" i="79" s="1"/>
  <c r="Y353" i="79"/>
  <c r="B152" i="79" s="1"/>
  <c r="Y361" i="79"/>
  <c r="B160" i="79" s="1"/>
  <c r="Y359" i="79"/>
  <c r="B158" i="79" s="1"/>
  <c r="Y254" i="79"/>
  <c r="B53" i="79" s="1"/>
  <c r="Y313" i="79"/>
  <c r="B112" i="79" s="1"/>
  <c r="Y229" i="79"/>
  <c r="B28" i="79" s="1"/>
  <c r="Y351" i="79"/>
  <c r="B150" i="79" s="1"/>
  <c r="Y383" i="79"/>
  <c r="B182" i="79" s="1"/>
  <c r="R415" i="79"/>
  <c r="T415" i="79"/>
  <c r="Y413" i="79"/>
  <c r="B212" i="79" s="1"/>
  <c r="Y393" i="79"/>
  <c r="B192" i="79" s="1"/>
  <c r="Y409" i="79"/>
  <c r="B208" i="79" s="1"/>
  <c r="Y234" i="79"/>
  <c r="B33" i="79" s="1"/>
  <c r="A12" i="50"/>
  <c r="L225" i="79"/>
  <c r="Y225" i="79" s="1"/>
  <c r="B24" i="79" s="1"/>
  <c r="A9" i="50"/>
  <c r="L222" i="79"/>
  <c r="A7" i="50"/>
  <c r="L220" i="79"/>
  <c r="Y220" i="79" s="1"/>
  <c r="B19" i="79" s="1"/>
  <c r="A10" i="50"/>
  <c r="L223" i="79"/>
  <c r="Y223" i="79" s="1"/>
  <c r="B22" i="79" s="1"/>
  <c r="A6" i="50"/>
  <c r="L219" i="79"/>
  <c r="Y219" i="79" s="1"/>
  <c r="B18" i="79" s="1"/>
  <c r="A13" i="50"/>
  <c r="L226" i="79"/>
  <c r="A8" i="50"/>
  <c r="L221" i="79"/>
  <c r="Y221" i="79" s="1"/>
  <c r="B20" i="79" s="1"/>
  <c r="Y414" i="79"/>
  <c r="B213" i="79" s="1"/>
  <c r="AL214" i="79"/>
  <c r="AB3" i="79" s="1"/>
  <c r="C18" i="77" s="1"/>
  <c r="A4" i="50"/>
  <c r="V4" i="50" s="1"/>
  <c r="AK218" i="79"/>
  <c r="AK214" i="79"/>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AL410" i="79" s="1"/>
  <c r="AM410" i="79" s="1"/>
  <c r="D345" i="79"/>
  <c r="D384" i="79"/>
  <c r="D278" i="79"/>
  <c r="A345" i="79"/>
  <c r="D255" i="79"/>
  <c r="D318" i="79"/>
  <c r="D251" i="79"/>
  <c r="D320" i="79"/>
  <c r="A255" i="79"/>
  <c r="S415" i="79"/>
  <c r="Q415" i="79"/>
  <c r="L217" i="79"/>
  <c r="Y217" i="79" s="1"/>
  <c r="B16" i="79" s="1"/>
  <c r="A217" i="79"/>
  <c r="L216" i="79"/>
  <c r="Y216" i="79" s="1"/>
  <c r="B15" i="79" s="1"/>
  <c r="L215" i="79"/>
  <c r="Y215" i="79" s="1"/>
  <c r="B14" i="79" s="1"/>
  <c r="AB2" i="79"/>
  <c r="C17" i="77"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237" i="79" l="1"/>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<sst xmlns="http://schemas.openxmlformats.org/spreadsheetml/2006/main" count="21660" uniqueCount="11075">
  <si>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</si>
  <si>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</si>
  <si>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</si>
  <si>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</si>
  <si>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</si>
  <si>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</si>
  <si>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</si>
  <si>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</si>
  <si>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</si>
  <si>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</si>
  <si>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</si>
  <si>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</si>
  <si>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</si>
  <si>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</si>
  <si>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</si>
  <si>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</si>
  <si>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</si>
  <si>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</si>
  <si>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</si>
  <si>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</si>
  <si>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</si>
  <si>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</si>
  <si>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</si>
  <si>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</si>
  <si>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</si>
  <si>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</si>
  <si>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</si>
  <si>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</si>
  <si>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</si>
  <si>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</si>
  <si>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</si>
  <si>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</si>
  <si>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</si>
  <si>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</si>
  <si>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</si>
  <si>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</si>
  <si>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</si>
  <si>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</si>
  <si>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</si>
  <si>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</si>
  <si>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</si>
  <si>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</si>
  <si>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</si>
  <si>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</si>
  <si>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</si>
  <si>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</si>
  <si>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</si>
  <si>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</si>
  <si>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</si>
  <si>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</si>
  <si>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</si>
  <si>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</si>
  <si>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</si>
  <si>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</si>
  <si>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</si>
  <si>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</si>
  <si>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</si>
  <si>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</si>
  <si>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</si>
  <si>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</si>
  <si>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</si>
  <si>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</si>
  <si>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</si>
  <si>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</si>
  <si>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</si>
  <si>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</si>
  <si>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</si>
  <si>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</si>
  <si>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</si>
  <si>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</si>
  <si>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</si>
  <si>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</si>
  <si>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</si>
  <si>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</si>
  <si>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</si>
  <si>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</si>
  <si>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</si>
  <si>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</si>
  <si>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</si>
  <si>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</si>
  <si>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</si>
  <si>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</si>
  <si>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</si>
  <si>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</si>
  <si>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</si>
  <si>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</si>
  <si>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</si>
  <si>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</si>
  <si>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</si>
  <si>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</si>
  <si>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</si>
  <si>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</si>
  <si>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</si>
  <si>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</si>
  <si>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</si>
  <si>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</si>
  <si>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</si>
  <si>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</si>
  <si>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</si>
  <si>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</si>
  <si>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</si>
  <si>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</si>
  <si>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</si>
  <si>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</si>
  <si>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</si>
  <si>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</si>
  <si>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</si>
  <si>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</si>
  <si>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</si>
  <si>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</si>
  <si>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</si>
  <si>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</si>
  <si>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</si>
  <si>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</si>
  <si>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</si>
  <si>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</si>
  <si>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</si>
  <si>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</si>
  <si>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</si>
  <si>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</si>
  <si>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</si>
  <si>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</si>
  <si>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</si>
  <si>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</si>
  <si>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</si>
  <si>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</si>
  <si>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</si>
  <si>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</si>
  <si>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</si>
  <si>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</si>
  <si>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</si>
  <si>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</si>
  <si>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</si>
  <si>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</si>
  <si>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</si>
  <si>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</si>
  <si>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</si>
  <si>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</si>
  <si>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</si>
  <si>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</si>
  <si>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</si>
  <si>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</si>
  <si>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</si>
  <si>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</si>
  <si>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</si>
  <si>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</si>
  <si>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</si>
  <si>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</si>
  <si>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</si>
  <si>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</si>
  <si>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</si>
  <si>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</si>
  <si>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</si>
  <si>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</si>
  <si>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</si>
  <si>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</si>
  <si>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</si>
  <si>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</si>
  <si>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</si>
  <si>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</si>
  <si>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</si>
  <si>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</si>
  <si>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</si>
  <si>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</si>
  <si>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</si>
  <si>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</si>
  <si>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</si>
  <si>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</si>
  <si>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</si>
  <si>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</si>
  <si>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</si>
  <si>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</si>
  <si>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</si>
  <si>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</si>
  <si>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</si>
  <si>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</si>
  <si>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</si>
  <si>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</si>
  <si>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</si>
  <si>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</si>
  <si>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</si>
  <si>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</si>
  <si>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</si>
  <si>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</si>
  <si>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</si>
  <si>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</si>
  <si>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</si>
  <si>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</si>
  <si>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</si>
  <si>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</si>
  <si>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</si>
  <si>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</si>
  <si>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</si>
  <si>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</si>
  <si>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</si>
  <si>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</si>
  <si>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</si>
  <si>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</si>
  <si>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</si>
  <si>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</si>
  <si>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</si>
  <si>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</si>
  <si>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</si>
  <si>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</si>
  <si>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</si>
  <si>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</si>
  <si>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</si>
  <si>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</si>
  <si>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</si>
  <si>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</si>
  <si>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</si>
  <si>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</si>
  <si>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</si>
  <si>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</si>
  <si>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</si>
  <si>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</si>
  <si>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</si>
  <si>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</si>
  <si>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</si>
  <si>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</si>
  <si>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</si>
  <si>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</si>
  <si>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</si>
  <si>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</si>
  <si>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</si>
  <si>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</si>
  <si>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</si>
  <si>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</si>
  <si>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</si>
  <si>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</si>
  <si>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</si>
  <si>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</si>
  <si>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</si>
  <si>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</si>
  <si>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</si>
  <si>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</si>
  <si>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</si>
  <si>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</si>
  <si>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</si>
  <si>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</si>
  <si>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</si>
  <si>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</si>
  <si>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</si>
  <si>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</si>
  <si>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</si>
  <si>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</si>
  <si>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</si>
  <si>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</si>
  <si>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</si>
  <si>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</si>
  <si>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</si>
  <si>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</si>
  <si>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</si>
  <si>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</si>
  <si>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</si>
  <si>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</si>
  <si>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</si>
  <si>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</si>
  <si>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</si>
  <si>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</si>
  <si>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</si>
  <si>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</si>
  <si>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</si>
  <si>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</si>
  <si>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</si>
  <si>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</si>
  <si>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</si>
  <si>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</si>
  <si>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</si>
  <si>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</si>
  <si>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</si>
  <si>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</si>
  <si>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</si>
  <si>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</si>
  <si>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</si>
  <si>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</si>
  <si>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</si>
  <si>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</si>
  <si>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</si>
  <si>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</si>
  <si>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</si>
  <si>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</si>
  <si>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</si>
  <si>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</si>
  <si>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</si>
  <si>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</si>
  <si>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</si>
  <si>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</si>
  <si>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</si>
  <si>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</si>
  <si>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</si>
  <si>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</si>
  <si>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</si>
  <si>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</si>
  <si>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</si>
  <si>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</si>
  <si>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</si>
  <si>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</si>
  <si>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</si>
  <si>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</si>
  <si>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</si>
  <si>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</si>
  <si>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</si>
  <si>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</si>
  <si>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</si>
  <si>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</si>
  <si>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</si>
  <si>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</si>
  <si>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</si>
  <si>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</si>
  <si>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</si>
  <si>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</si>
  <si>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</si>
  <si>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</si>
  <si>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</si>
  <si>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</si>
  <si>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</si>
  <si>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</si>
  <si>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</si>
  <si>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</si>
  <si>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</si>
  <si>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</si>
  <si>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</si>
  <si>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</si>
  <si>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</si>
  <si>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</si>
  <si>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</si>
  <si>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</si>
  <si>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</si>
  <si>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</si>
  <si>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</si>
  <si>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</si>
  <si>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</si>
  <si>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</si>
  <si>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</si>
  <si>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</si>
  <si>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</si>
  <si>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</si>
  <si>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</si>
  <si>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</si>
  <si>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</si>
  <si>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</si>
  <si>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</si>
  <si>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</si>
  <si>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</si>
  <si>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</si>
  <si>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</si>
  <si>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</si>
  <si>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</si>
  <si>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</si>
  <si>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</si>
  <si>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</si>
  <si>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</si>
  <si>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</si>
  <si>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</si>
  <si>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</si>
  <si>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</si>
  <si>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</si>
  <si>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</si>
  <si>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</si>
  <si>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</si>
  <si>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</si>
  <si>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</si>
  <si>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</si>
  <si>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</si>
  <si>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</si>
  <si>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</si>
  <si>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</si>
  <si>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</si>
  <si>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</si>
  <si>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</si>
  <si>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</si>
  <si>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</si>
  <si>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</si>
  <si>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</si>
  <si>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</si>
  <si>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</si>
  <si>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</si>
  <si>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</si>
  <si>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</si>
  <si>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</si>
  <si>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</si>
  <si>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</si>
  <si>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</si>
  <si>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</si>
  <si>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</si>
  <si>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</si>
  <si>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</si>
  <si>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</si>
  <si>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</si>
  <si>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</si>
  <si>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</si>
  <si>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</si>
  <si>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</si>
  <si>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</si>
  <si>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</si>
  <si>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</si>
  <si>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</si>
  <si>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</si>
  <si>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</si>
  <si>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</si>
  <si>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</si>
  <si>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</si>
  <si>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</si>
  <si>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</si>
  <si>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</si>
  <si>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</si>
  <si>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</si>
  <si>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</si>
  <si>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</si>
  <si>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</si>
  <si>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</si>
  <si>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</si>
  <si>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</si>
  <si>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</si>
  <si>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</si>
  <si>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</si>
  <si>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</si>
  <si>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</si>
  <si>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</si>
  <si>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</si>
  <si>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</si>
  <si>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</si>
  <si>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</si>
  <si>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</si>
  <si>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</si>
  <si>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</si>
  <si>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</si>
  <si>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</si>
  <si>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</si>
  <si>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</si>
  <si>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</si>
  <si>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</si>
  <si>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</si>
  <si>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</si>
  <si>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</si>
  <si>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</si>
  <si>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</si>
  <si>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</si>
  <si>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</si>
  <si>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</si>
  <si>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</si>
  <si>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</si>
  <si>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</si>
  <si>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</si>
  <si>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</si>
  <si>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</si>
  <si>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</si>
  <si>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</si>
  <si>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</si>
  <si>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</si>
  <si>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</si>
  <si>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</si>
  <si>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</si>
  <si>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</si>
  <si>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</si>
  <si>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</si>
  <si>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</si>
  <si>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</si>
  <si>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</si>
  <si>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</si>
  <si>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</si>
  <si>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</si>
  <si>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</si>
  <si>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</si>
  <si>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</si>
  <si>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</si>
  <si>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</si>
  <si>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</si>
  <si>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</si>
  <si>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</si>
  <si>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</si>
  <si>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</si>
  <si>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</si>
  <si>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</si>
  <si>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</si>
  <si>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</si>
  <si>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</si>
  <si>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</si>
  <si>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</si>
  <si>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</si>
  <si>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</si>
  <si>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</si>
  <si>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</si>
  <si>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</si>
  <si>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</si>
  <si>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</si>
  <si>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</si>
  <si>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</si>
  <si>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</si>
  <si>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</si>
  <si>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</si>
  <si>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</si>
  <si>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</si>
  <si>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</si>
  <si>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</si>
  <si>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</si>
  <si>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</si>
  <si>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</si>
  <si>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</si>
  <si>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</si>
  <si>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</si>
  <si>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</si>
  <si>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</si>
  <si>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</si>
  <si>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</si>
  <si>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</si>
  <si>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</si>
  <si>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</si>
  <si>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</si>
  <si>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</si>
  <si>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</si>
  <si>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</si>
  <si>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</si>
  <si>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</si>
  <si>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</si>
  <si>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</si>
  <si>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</si>
  <si>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</si>
  <si>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</si>
  <si>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</si>
  <si>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</si>
  <si>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</si>
  <si>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</si>
  <si>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</si>
  <si>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</si>
  <si>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</si>
  <si>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</si>
  <si>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</si>
  <si>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</si>
  <si>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</si>
  <si>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</si>
  <si>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</si>
  <si>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</si>
  <si>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</si>
  <si>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</si>
  <si>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</si>
  <si>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</si>
  <si>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</si>
  <si>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</si>
  <si>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</si>
  <si>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</si>
  <si>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</si>
  <si>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</si>
  <si>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</si>
  <si>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</si>
  <si>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</si>
  <si>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</si>
  <si>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</si>
  <si>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</si>
  <si>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</si>
  <si>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</si>
  <si>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</si>
  <si>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</si>
  <si>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</si>
  <si>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</si>
  <si>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</si>
  <si>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</si>
  <si>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</si>
  <si>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</si>
  <si>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</si>
  <si>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</si>
  <si>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</si>
  <si>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</si>
  <si>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</si>
  <si>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</si>
  <si>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</si>
  <si>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</si>
  <si>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</si>
  <si>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</si>
  <si>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</si>
  <si>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</si>
  <si>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</si>
  <si>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</si>
  <si>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</si>
  <si>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</si>
  <si>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</si>
  <si>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</si>
  <si>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</si>
  <si>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</si>
  <si>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</si>
  <si>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</si>
  <si>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</si>
  <si>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</si>
  <si>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</si>
  <si>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</si>
  <si>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</si>
  <si>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</si>
  <si>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</si>
  <si>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</si>
  <si>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</si>
  <si>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</si>
  <si>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</si>
  <si>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</si>
  <si>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</si>
  <si>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</si>
  <si>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</si>
  <si>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</si>
  <si>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</si>
  <si>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</si>
  <si>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</si>
  <si>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</si>
  <si>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</si>
  <si>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</si>
  <si>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</si>
  <si>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</si>
  <si>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</si>
  <si>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</si>
  <si>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</si>
  <si>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</si>
  <si>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</si>
  <si>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</si>
  <si>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</si>
  <si>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</si>
  <si>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</si>
  <si>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</si>
  <si>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</si>
  <si>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</si>
  <si>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</si>
  <si>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</si>
  <si>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</si>
  <si>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</si>
  <si>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</si>
  <si>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</si>
  <si>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</si>
  <si>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</si>
  <si>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</si>
  <si>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</si>
  <si>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</si>
  <si>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</si>
  <si>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</si>
  <si>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</si>
  <si>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</si>
  <si>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</si>
  <si>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</si>
  <si>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</si>
  <si>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</si>
  <si>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</si>
  <si>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</si>
  <si>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</si>
  <si>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</si>
  <si>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</si>
  <si>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</si>
  <si>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</si>
  <si>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</si>
  <si>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</si>
  <si>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</si>
  <si>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</si>
  <si>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</si>
  <si>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</si>
  <si>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</si>
  <si>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</si>
  <si>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</si>
  <si>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</si>
  <si>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</si>
  <si>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</si>
  <si>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</si>
  <si>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</si>
  <si>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</si>
  <si>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</si>
  <si>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</si>
  <si>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</si>
  <si>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</si>
  <si>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</si>
  <si>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</si>
  <si>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</si>
  <si>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</si>
  <si>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</si>
  <si>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</si>
  <si>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</si>
  <si>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</si>
  <si>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</si>
  <si>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</si>
  <si>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</si>
  <si>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</si>
  <si>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</si>
  <si>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</si>
  <si>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</si>
  <si>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</si>
  <si>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</si>
  <si>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</si>
  <si>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</si>
  <si>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</si>
  <si>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</si>
  <si>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</si>
  <si>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</si>
  <si>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</si>
  <si>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</si>
  <si>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</si>
  <si>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</si>
  <si>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</si>
  <si>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</si>
  <si>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</si>
  <si>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</si>
  <si>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</si>
  <si>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</si>
  <si>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</si>
  <si>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</si>
  <si>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</si>
  <si>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</si>
  <si>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</si>
  <si>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</si>
  <si>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</si>
  <si>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</si>
  <si>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</si>
  <si>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</si>
  <si>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</si>
  <si>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</si>
  <si>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</si>
  <si>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</si>
  <si>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</si>
  <si>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</si>
  <si>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</si>
  <si>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</si>
  <si>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</si>
  <si>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</si>
  <si>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</si>
  <si>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</si>
  <si>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</si>
  <si>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</si>
  <si>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</si>
  <si>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</si>
  <si>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</si>
  <si>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</si>
  <si>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</si>
  <si>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</si>
  <si>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</si>
  <si>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</si>
  <si>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</si>
  <si>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</si>
  <si>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</si>
  <si>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</si>
  <si>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</si>
  <si>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</si>
  <si>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</si>
  <si>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</si>
  <si>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</si>
  <si>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</si>
  <si>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</si>
  <si>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</si>
  <si>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</si>
  <si>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</si>
  <si>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</si>
  <si>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</si>
  <si>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</si>
  <si>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</si>
  <si>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</si>
  <si>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</si>
  <si>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</si>
  <si>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</si>
  <si>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</si>
  <si>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</si>
  <si>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</si>
  <si>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</si>
  <si>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</si>
  <si>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</si>
  <si>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</si>
  <si>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</si>
  <si>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</si>
  <si>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</si>
  <si>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</si>
  <si>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</si>
  <si>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</si>
  <si>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</si>
  <si>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</si>
  <si>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</si>
  <si>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</si>
  <si>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</si>
  <si>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</si>
  <si>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</si>
  <si>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</si>
  <si>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</si>
  <si>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</si>
  <si>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</si>
  <si>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</si>
  <si>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</si>
  <si>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</si>
  <si>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</si>
  <si>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</si>
  <si>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</si>
  <si>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</si>
  <si>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</si>
  <si>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</si>
  <si>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</si>
  <si>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</si>
  <si>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</si>
  <si>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</si>
  <si>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</si>
  <si>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</si>
  <si>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</si>
  <si>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</si>
  <si>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</si>
  <si>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</si>
  <si>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</si>
  <si>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</si>
  <si>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</si>
  <si>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</si>
  <si>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</si>
  <si>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</si>
  <si>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</si>
  <si>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</si>
  <si>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</si>
  <si>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</si>
  <si>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</si>
  <si>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</si>
  <si>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</si>
  <si>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</si>
  <si>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</si>
  <si>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</si>
  <si>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</si>
  <si>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</si>
  <si>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</si>
  <si>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</si>
  <si>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</si>
  <si>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</si>
  <si>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</si>
  <si>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</si>
  <si>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</si>
  <si>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</si>
  <si>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</si>
  <si>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</si>
  <si>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</si>
  <si>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</si>
  <si>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</si>
  <si>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</si>
  <si>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</si>
  <si>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</si>
  <si>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</si>
  <si>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</si>
  <si>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</si>
  <si>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</si>
  <si>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</si>
  <si>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</si>
  <si>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</si>
  <si>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</si>
  <si>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</si>
  <si>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</si>
  <si>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</si>
  <si>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</si>
  <si>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</si>
  <si>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</si>
  <si>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</si>
  <si>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</si>
  <si>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</si>
  <si>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</si>
  <si>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</si>
  <si>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</si>
  <si>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</si>
  <si>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</si>
  <si>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</si>
  <si>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</si>
  <si>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</si>
  <si>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</si>
  <si>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</si>
  <si>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</si>
  <si>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</si>
  <si>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</si>
  <si>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</si>
  <si>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</si>
  <si>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</si>
  <si>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</si>
  <si>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</si>
  <si>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</si>
  <si>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</si>
  <si>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</si>
  <si>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</si>
  <si>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</si>
  <si>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</si>
  <si>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</si>
  <si>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</si>
  <si>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</si>
  <si>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</si>
  <si>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</si>
  <si>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</si>
  <si>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</si>
  <si>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</si>
  <si>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</si>
  <si>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</si>
  <si>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</si>
  <si>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</si>
  <si>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</si>
  <si>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</si>
  <si>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</si>
  <si>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</si>
  <si>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</si>
  <si>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</si>
  <si>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</si>
  <si>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</si>
  <si>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</si>
  <si>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</si>
  <si>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</si>
  <si>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</si>
  <si>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</si>
  <si>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</si>
  <si>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</si>
  <si>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</si>
  <si>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</si>
  <si>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</si>
  <si>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</si>
  <si>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</si>
  <si>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</si>
  <si>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</si>
  <si>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</si>
  <si>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</si>
  <si>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</si>
  <si>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</si>
  <si>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</si>
  <si>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</si>
  <si>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</si>
  <si>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</si>
  <si>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</si>
  <si>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</si>
  <si>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</si>
  <si>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</si>
  <si>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</si>
  <si>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</si>
  <si>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</si>
  <si>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</si>
  <si>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</si>
  <si>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</si>
  <si>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</si>
  <si>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</si>
  <si>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</si>
  <si>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</si>
  <si>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</si>
  <si>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</si>
  <si>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</si>
  <si>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</si>
  <si>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</si>
  <si>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</si>
  <si>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</si>
  <si>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</si>
  <si>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</si>
  <si>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</si>
  <si>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</si>
  <si>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</si>
  <si>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</si>
  <si>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</si>
  <si>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</si>
  <si>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</si>
  <si>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</si>
  <si>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</si>
  <si>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</si>
  <si>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</si>
  <si>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</si>
  <si>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</si>
  <si>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</si>
  <si>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</si>
  <si>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</si>
  <si>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</si>
  <si>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</si>
  <si>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</si>
  <si>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</si>
  <si>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</si>
  <si>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</si>
  <si>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</si>
  <si>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</si>
  <si>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</si>
  <si>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</si>
  <si>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</si>
  <si>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</si>
  <si>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</si>
  <si>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</si>
  <si>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</si>
  <si>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</si>
  <si>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</si>
  <si>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</si>
  <si>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</si>
  <si>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</si>
  <si>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</si>
  <si>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</si>
  <si>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</si>
  <si>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</si>
  <si>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</si>
  <si>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</si>
  <si>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</si>
  <si>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</si>
  <si>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</si>
  <si>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</si>
  <si>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</si>
  <si>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</si>
  <si>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</si>
  <si>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</si>
  <si>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</si>
  <si>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</si>
  <si>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</si>
  <si>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</si>
  <si>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</si>
  <si>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</si>
  <si>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</si>
  <si>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</si>
  <si>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</si>
  <si>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</si>
  <si>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</si>
  <si>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</si>
  <si>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</si>
  <si>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</si>
  <si>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</si>
  <si>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</si>
  <si>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</si>
  <si>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</si>
  <si>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</si>
  <si>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</si>
  <si>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</si>
  <si>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</si>
  <si>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</si>
  <si>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</si>
  <si>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</si>
  <si>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</si>
  <si>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</si>
  <si>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</si>
  <si>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</si>
  <si>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</si>
  <si>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</si>
  <si>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</si>
  <si>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</si>
  <si>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</si>
  <si>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</si>
  <si>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</si>
  <si>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</si>
  <si>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</si>
  <si>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</si>
  <si>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</si>
  <si>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</si>
  <si>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</si>
  <si>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</si>
  <si>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</si>
  <si>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</si>
  <si>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</si>
  <si>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</si>
  <si>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</si>
  <si>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</si>
  <si>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</si>
  <si>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</si>
  <si>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</si>
  <si>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</si>
  <si>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</si>
  <si>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</si>
  <si>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</si>
  <si>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</si>
  <si>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</si>
  <si>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</si>
  <si>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</si>
  <si>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</si>
  <si>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</si>
  <si>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</si>
  <si>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</si>
  <si>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</si>
  <si>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</si>
  <si>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</si>
  <si>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</si>
  <si>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</si>
  <si>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</si>
  <si>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</si>
  <si>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</si>
  <si>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</si>
  <si>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</si>
  <si>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</si>
  <si>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</si>
  <si>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</si>
  <si>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</si>
  <si>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</si>
  <si>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</si>
  <si>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</si>
  <si>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</si>
  <si>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</si>
  <si>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</si>
  <si>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</si>
  <si>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</si>
  <si>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</si>
  <si>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</si>
  <si>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</si>
  <si>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</si>
  <si>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</si>
  <si>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</si>
  <si>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</si>
  <si>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</si>
  <si>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</si>
  <si>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</si>
  <si>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</si>
  <si>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</si>
  <si>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</si>
  <si>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</si>
  <si>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</si>
  <si>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</si>
  <si>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</si>
  <si>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</si>
  <si>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</si>
  <si>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</si>
  <si>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</si>
  <si>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</si>
  <si>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</si>
  <si>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</si>
  <si>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</si>
  <si>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</si>
  <si>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</si>
  <si>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</si>
  <si>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</si>
  <si>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</si>
  <si>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</si>
  <si>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</si>
  <si>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</si>
  <si>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</si>
  <si>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</si>
  <si>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</si>
  <si>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</si>
  <si>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</si>
  <si>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</si>
  <si>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</si>
  <si>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</si>
  <si>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</si>
  <si>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</si>
  <si>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</si>
  <si>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</si>
  <si>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</si>
  <si>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</si>
  <si>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</si>
  <si>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</si>
  <si>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</si>
  <si>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</si>
  <si>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</si>
  <si>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</si>
  <si>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</si>
  <si>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</si>
  <si>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</si>
  <si>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</si>
  <si>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</si>
  <si>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</si>
  <si>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</si>
  <si>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</si>
  <si>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</si>
  <si>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</si>
  <si>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</si>
  <si>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</si>
  <si>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</si>
  <si>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</si>
  <si>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</si>
  <si>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</si>
  <si>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</si>
  <si>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</si>
  <si>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</si>
  <si>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</si>
  <si>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</si>
  <si>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</si>
  <si>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</si>
  <si>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</si>
  <si>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</si>
  <si>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</si>
  <si>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</si>
  <si>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</si>
  <si>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</si>
  <si>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</si>
  <si>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</si>
  <si>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</si>
  <si>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</si>
  <si>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</si>
  <si>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</si>
  <si>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</si>
  <si>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</si>
  <si>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</si>
  <si>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</si>
  <si>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</si>
  <si>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</si>
  <si>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</si>
  <si>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</si>
  <si>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</si>
  <si>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</si>
  <si>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</si>
  <si>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</si>
  <si>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</si>
  <si>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</si>
  <si>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</si>
  <si>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</si>
  <si>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</si>
  <si>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</si>
  <si>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</si>
  <si>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</si>
  <si>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</si>
  <si>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</si>
  <si>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</si>
  <si>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</si>
  <si>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</si>
  <si>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</si>
  <si>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</si>
  <si>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</si>
  <si>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</si>
  <si>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</si>
  <si>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</si>
  <si>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</si>
  <si>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</si>
  <si>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</si>
  <si>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</si>
  <si>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</si>
  <si>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</si>
  <si>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</si>
  <si>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</si>
  <si>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</si>
  <si>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</si>
  <si>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</si>
  <si>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</si>
  <si>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</si>
  <si>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</si>
  <si>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</si>
  <si>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</si>
  <si>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</si>
  <si>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</si>
  <si>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</si>
  <si>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</si>
  <si>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</si>
  <si>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</si>
  <si>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</si>
  <si>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</si>
  <si>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</si>
  <si>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</si>
  <si>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</si>
  <si>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</si>
  <si>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</si>
  <si>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</si>
  <si>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</si>
  <si>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</si>
  <si>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</si>
  <si>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</si>
  <si>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</si>
  <si>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</si>
  <si>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</si>
  <si>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</si>
  <si>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</si>
  <si>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</si>
  <si>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</si>
  <si>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</si>
  <si>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</si>
  <si>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</si>
  <si>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</si>
  <si>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</si>
  <si>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</si>
  <si>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</si>
  <si>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</si>
  <si>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</si>
  <si>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</si>
  <si>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</si>
  <si>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</si>
  <si>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</si>
  <si>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</si>
  <si>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</si>
  <si>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</si>
  <si>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</si>
  <si>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</si>
  <si>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</si>
  <si>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</si>
  <si>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</si>
  <si>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</si>
  <si>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</si>
  <si>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</si>
  <si>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</si>
  <si>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</si>
  <si>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</si>
  <si>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</si>
  <si>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</si>
  <si>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</si>
  <si>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</si>
  <si>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</si>
  <si>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</si>
  <si>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</si>
  <si>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</si>
  <si>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</si>
  <si>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</si>
  <si>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</si>
  <si>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</si>
  <si>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</si>
  <si>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</si>
  <si>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</si>
  <si>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</si>
  <si>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</si>
  <si>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</si>
  <si>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</si>
  <si>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</si>
  <si>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</si>
  <si>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</si>
  <si>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</si>
  <si>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</si>
  <si>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</si>
  <si>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</si>
  <si>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</si>
  <si>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</si>
  <si>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</si>
  <si>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</si>
  <si>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</si>
  <si>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</si>
  <si>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</si>
  <si>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</si>
  <si>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</si>
  <si>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</si>
  <si>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</si>
  <si>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</si>
  <si>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</si>
  <si>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</si>
  <si>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</si>
  <si>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</si>
  <si>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</si>
  <si>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</si>
  <si>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</si>
  <si>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</si>
  <si>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</si>
  <si>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</si>
  <si>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</si>
  <si>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</si>
  <si>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</si>
  <si>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</si>
  <si>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</si>
  <si>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</si>
  <si>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</si>
  <si>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</si>
  <si>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</si>
  <si>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</si>
  <si>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</si>
  <si>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</si>
  <si>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</si>
  <si>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</si>
  <si>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</si>
  <si>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</si>
  <si>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</si>
  <si>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</si>
  <si>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</si>
  <si>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</si>
  <si>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</si>
  <si>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</si>
  <si>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</si>
  <si>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</si>
  <si>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</si>
  <si>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</si>
  <si>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</si>
  <si>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</si>
  <si>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</si>
  <si>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</si>
  <si>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</si>
  <si>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</si>
  <si>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</si>
  <si>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</si>
  <si>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</si>
  <si>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</si>
  <si>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</si>
  <si>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</si>
  <si>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</si>
  <si>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</si>
  <si>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</si>
  <si>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</si>
  <si>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</si>
  <si>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</si>
  <si>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</si>
  <si>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</si>
  <si>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</si>
  <si>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</si>
  <si>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</si>
  <si>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</si>
  <si>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</si>
  <si>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</si>
  <si>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</si>
  <si>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</si>
  <si>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</si>
  <si>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</si>
  <si>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</si>
  <si>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</si>
  <si>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</si>
  <si>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</si>
  <si>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</si>
  <si>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</si>
  <si>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</si>
  <si>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</si>
  <si>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</si>
  <si>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</si>
  <si>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</si>
  <si>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</si>
  <si>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</si>
  <si>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</si>
  <si>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</si>
  <si>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</si>
  <si>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</si>
  <si>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</si>
  <si>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</si>
  <si>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</si>
  <si>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</si>
  <si>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</si>
  <si>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</si>
  <si>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</si>
  <si>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</si>
  <si>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</si>
  <si>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</si>
  <si>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</si>
  <si>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</si>
  <si>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</si>
  <si>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</si>
  <si>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</si>
  <si>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</si>
  <si>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</si>
  <si>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</si>
  <si>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</si>
  <si>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</si>
  <si>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</si>
  <si>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</si>
  <si>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</si>
  <si>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</si>
  <si>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</si>
  <si>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</si>
  <si>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</si>
  <si>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</si>
  <si>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</si>
  <si>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</si>
  <si>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</si>
  <si>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</si>
  <si>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</si>
  <si>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</si>
  <si>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</si>
  <si>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</si>
  <si>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</si>
  <si>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</si>
  <si>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</si>
  <si>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</si>
  <si>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</si>
  <si>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</si>
  <si>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</si>
  <si>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</si>
  <si>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</si>
  <si>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</si>
  <si>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</si>
  <si>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</si>
  <si>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</si>
  <si>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</si>
  <si>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</si>
  <si>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</si>
  <si>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</si>
  <si>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</si>
  <si>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</si>
  <si>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</si>
  <si>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</si>
  <si>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</si>
  <si>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</si>
  <si>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</si>
  <si>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</si>
  <si>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</si>
  <si>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</si>
  <si>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</si>
  <si>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</si>
  <si>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</si>
  <si>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</si>
  <si>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</si>
  <si>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</si>
  <si>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</si>
  <si>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</si>
  <si>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</si>
  <si>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</si>
  <si>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</si>
  <si>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</si>
  <si>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</si>
  <si>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</si>
  <si>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</si>
  <si>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</si>
  <si>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</si>
  <si>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</si>
  <si>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</si>
  <si>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</si>
  <si>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</si>
  <si>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</si>
  <si>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</si>
  <si>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</si>
  <si>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</si>
  <si>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</si>
  <si>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</si>
  <si>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</si>
  <si>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</si>
  <si>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</si>
  <si>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</si>
  <si>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</si>
  <si>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</si>
  <si>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</si>
  <si>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</si>
  <si>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</si>
  <si>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</si>
  <si>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</si>
  <si>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</si>
  <si>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</si>
  <si>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</si>
  <si>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</si>
  <si>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</si>
  <si>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</si>
  <si>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</si>
  <si>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</si>
  <si>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</si>
  <si>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</si>
  <si>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</si>
  <si>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</si>
  <si>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</si>
  <si>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</si>
  <si>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</si>
  <si>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</si>
  <si>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</si>
  <si>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</si>
  <si>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</si>
  <si>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</si>
  <si>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</si>
  <si>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</si>
  <si>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</si>
  <si>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</si>
  <si>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</si>
  <si>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</si>
  <si>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</si>
  <si>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</si>
  <si>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</si>
  <si>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</si>
  <si>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</si>
  <si>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</si>
  <si>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</si>
  <si>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</si>
  <si>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</si>
  <si>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</si>
  <si>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</si>
  <si>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</si>
  <si>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</si>
  <si>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</si>
  <si>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</si>
  <si>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</si>
  <si>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</si>
  <si>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</si>
  <si>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</si>
  <si>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</si>
  <si>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</si>
  <si>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</si>
  <si>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</si>
  <si>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</si>
  <si>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</si>
  <si>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</si>
  <si>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</si>
  <si>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</si>
  <si>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</si>
  <si>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</si>
  <si>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</si>
  <si>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</si>
  <si>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</si>
  <si>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</si>
  <si>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</si>
  <si>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</si>
  <si>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</si>
  <si>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</si>
  <si>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</si>
  <si>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</si>
  <si>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</si>
  <si>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</si>
  <si>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</si>
  <si>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</si>
  <si>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</si>
  <si>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</si>
  <si>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</si>
  <si>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</si>
  <si>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</si>
  <si>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</si>
  <si>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</si>
  <si>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</si>
  <si>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</si>
  <si>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</si>
  <si>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</si>
  <si>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</si>
  <si>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</si>
  <si>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</si>
  <si>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</si>
  <si>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</si>
  <si>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</si>
  <si>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</si>
  <si>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</si>
  <si>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</si>
  <si>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</si>
  <si>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</si>
  <si>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</si>
  <si>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</si>
  <si>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</si>
  <si>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</si>
  <si>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</si>
  <si>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</si>
  <si>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</si>
  <si>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</si>
  <si>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</si>
  <si>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</si>
  <si>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</si>
  <si>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</si>
  <si>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</si>
  <si>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</si>
  <si>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</si>
  <si>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</si>
  <si>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</si>
  <si>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</si>
  <si>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</si>
  <si>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</si>
  <si>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</si>
  <si>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</si>
  <si>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</si>
  <si>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</si>
  <si>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</si>
  <si>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</si>
  <si>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</si>
  <si>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</si>
  <si>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</si>
  <si>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</si>
  <si>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</si>
  <si>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</si>
  <si>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</si>
  <si>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</si>
  <si>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</si>
  <si>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</si>
  <si>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</si>
  <si>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</si>
  <si>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</si>
  <si>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</si>
  <si>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</si>
  <si>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</si>
  <si>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</si>
  <si>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</si>
  <si>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</si>
  <si>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</si>
  <si>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</si>
  <si>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</si>
  <si>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</si>
  <si>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</si>
  <si>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</si>
  <si>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</si>
  <si>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</si>
  <si>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</si>
  <si>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</si>
  <si>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</si>
  <si>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</si>
  <si>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</si>
  <si>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</si>
  <si>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</si>
  <si>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</si>
  <si>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</si>
  <si>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</si>
  <si>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</si>
  <si>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</si>
  <si>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</si>
  <si>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</si>
  <si>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</si>
  <si>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</si>
  <si>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</si>
  <si>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</si>
  <si>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</si>
  <si>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</si>
  <si>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</si>
  <si>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</si>
  <si>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</si>
  <si>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</si>
  <si>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</si>
  <si>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</si>
  <si>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</si>
  <si>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</si>
  <si>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</si>
  <si>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</si>
  <si>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</si>
  <si>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</si>
  <si>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</si>
  <si>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</si>
  <si>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</si>
  <si>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</si>
  <si>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</si>
  <si>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</si>
  <si>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</si>
  <si>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</si>
  <si>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</si>
  <si>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</si>
  <si>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</si>
  <si>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</si>
  <si>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</si>
  <si>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</si>
  <si>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</si>
  <si>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</si>
  <si>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</si>
  <si>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</si>
  <si>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</si>
  <si>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</si>
  <si>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</si>
  <si>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</si>
  <si>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</si>
  <si>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</si>
  <si>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</si>
  <si>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</si>
  <si>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</si>
  <si>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</si>
  <si>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</si>
  <si>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</si>
  <si>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</si>
  <si>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</si>
  <si>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</si>
  <si>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</si>
  <si>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</si>
  <si>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</si>
  <si>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</si>
  <si>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</si>
  <si>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</si>
  <si>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</si>
  <si>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</si>
  <si>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</si>
  <si>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</si>
  <si>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</si>
  <si>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</si>
  <si>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</si>
  <si>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</si>
  <si>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</si>
  <si>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</si>
  <si>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</si>
  <si>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</si>
  <si>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</si>
  <si>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</si>
  <si>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</si>
  <si>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</si>
  <si>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</si>
  <si>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</si>
  <si>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</si>
  <si>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</si>
  <si>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</si>
  <si>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</si>
  <si>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</si>
  <si>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</si>
  <si>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</si>
  <si>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</si>
  <si>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</si>
  <si>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</si>
  <si>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</si>
  <si>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</si>
  <si>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</si>
  <si>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</si>
  <si>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</si>
  <si>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</si>
  <si>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</si>
  <si>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</si>
  <si>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</si>
  <si>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</si>
  <si>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</si>
  <si>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</si>
  <si>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</si>
  <si>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</si>
  <si>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</si>
  <si>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</si>
  <si>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</si>
  <si>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</si>
  <si>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</si>
  <si>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</si>
  <si>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</si>
  <si>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</si>
  <si>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</si>
  <si>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</si>
  <si>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</si>
  <si>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</si>
  <si>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</si>
  <si>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</si>
  <si>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</si>
  <si>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</si>
  <si>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</si>
  <si>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</si>
  <si>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</si>
  <si>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</si>
  <si>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</si>
  <si>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</si>
  <si>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</si>
  <si>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</si>
  <si>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</si>
  <si>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</si>
  <si>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</si>
  <si>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</si>
  <si>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</si>
  <si>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</si>
  <si>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</si>
  <si>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</si>
  <si>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</si>
  <si>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</si>
  <si>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</si>
  <si>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</si>
  <si>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</si>
  <si>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</si>
  <si>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</si>
  <si>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</si>
  <si>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</si>
  <si>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</si>
  <si>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</si>
  <si>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</si>
  <si>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</si>
  <si>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</si>
  <si>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</si>
  <si>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</si>
  <si>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</si>
  <si>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</si>
  <si>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</si>
  <si>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</si>
  <si>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</si>
  <si>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</si>
  <si>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</si>
  <si>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</si>
  <si>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</si>
  <si>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</si>
  <si>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</si>
  <si>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</si>
  <si>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</si>
  <si>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</si>
  <si>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</si>
  <si>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</si>
  <si>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</si>
  <si>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</si>
  <si>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</si>
  <si>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</si>
  <si>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</si>
  <si>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</si>
  <si>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</si>
  <si>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</si>
  <si>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</si>
  <si>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</si>
  <si>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</si>
  <si>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</si>
  <si>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</si>
  <si>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</si>
  <si>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</si>
  <si>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</si>
  <si>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</si>
  <si>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</si>
  <si>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</si>
  <si>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</si>
  <si>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</si>
  <si>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</si>
  <si>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</si>
  <si>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</si>
  <si>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</si>
  <si>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</si>
  <si>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</si>
  <si>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</si>
  <si>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</si>
  <si>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</si>
  <si>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</si>
  <si>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</si>
  <si>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</si>
  <si>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</si>
  <si>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</si>
  <si>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</si>
  <si>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</si>
  <si>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</si>
  <si>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</si>
  <si>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</si>
  <si>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</si>
  <si>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</si>
  <si>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</si>
  <si>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</si>
  <si>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</si>
  <si>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</si>
  <si>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</si>
  <si>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</si>
  <si>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</si>
  <si>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</si>
  <si>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</si>
  <si>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</si>
  <si>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</si>
  <si>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</si>
  <si>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</si>
  <si>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</si>
  <si>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</si>
  <si>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</si>
  <si>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</si>
  <si>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</si>
  <si>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</si>
  <si>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</si>
  <si>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</si>
  <si>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</si>
  <si>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</si>
  <si>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</si>
  <si>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</si>
  <si>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</si>
  <si>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</si>
  <si>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</si>
  <si>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</si>
  <si>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</si>
  <si>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</si>
  <si>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</si>
  <si>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</si>
  <si>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</si>
  <si>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</si>
  <si>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</si>
  <si>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</si>
  <si>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</si>
  <si>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</si>
  <si>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</si>
  <si>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</si>
  <si>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</si>
  <si>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</si>
  <si>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</si>
  <si>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</si>
  <si>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</si>
  <si>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</si>
  <si>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</si>
  <si>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</si>
  <si>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</si>
  <si>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</si>
  <si>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</si>
  <si>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</si>
  <si>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</si>
  <si>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</si>
  <si>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</si>
  <si>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</si>
  <si>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</si>
  <si>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</si>
  <si>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</si>
  <si>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</si>
  <si>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</si>
  <si>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</si>
  <si>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</si>
  <si>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</si>
  <si>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</si>
  <si>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</si>
  <si>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</si>
  <si>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</si>
  <si>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</si>
  <si>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</si>
  <si>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</si>
  <si>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</si>
  <si>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</si>
  <si>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</si>
  <si>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</si>
  <si>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</si>
  <si>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</si>
  <si>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</si>
  <si>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</si>
  <si>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</si>
  <si>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</si>
  <si>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</si>
  <si>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</si>
  <si>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</si>
  <si>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</si>
  <si>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</si>
  <si>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</si>
  <si>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</si>
  <si>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</si>
  <si>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</si>
  <si>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</si>
  <si>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</si>
  <si>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</si>
  <si>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</si>
  <si>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</si>
  <si>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</si>
  <si>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</si>
  <si>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</si>
  <si>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</si>
  <si>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</si>
  <si>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</si>
  <si>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</si>
  <si>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</si>
  <si>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</si>
  <si>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</si>
  <si>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</si>
  <si>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</si>
  <si>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</si>
  <si>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</si>
  <si>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</si>
  <si>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</si>
  <si>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</si>
  <si>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</si>
  <si>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</si>
  <si>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</si>
  <si>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</si>
  <si>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</si>
  <si>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</si>
  <si>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</si>
  <si>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</si>
  <si>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</si>
  <si>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</si>
  <si>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</si>
  <si>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</si>
  <si>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</si>
  <si>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</si>
  <si>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</si>
  <si>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</si>
  <si>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</si>
  <si>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</si>
  <si>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</si>
  <si>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</si>
  <si>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</si>
  <si>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</si>
  <si>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</si>
  <si>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</si>
  <si>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</si>
  <si>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</si>
  <si>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</si>
  <si>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</si>
  <si>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</si>
  <si>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</si>
  <si>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</si>
  <si>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</si>
  <si>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</si>
  <si>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</si>
  <si>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</si>
  <si>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</si>
  <si>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</si>
  <si>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</si>
  <si>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</si>
  <si>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</si>
  <si>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</si>
  <si>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</si>
  <si>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</si>
  <si>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</si>
  <si>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</si>
  <si>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</si>
  <si>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</si>
  <si>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</si>
  <si>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</si>
  <si>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</si>
  <si>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</si>
  <si>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</si>
  <si>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</si>
  <si>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</si>
  <si>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</si>
  <si>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</si>
  <si>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</si>
  <si>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</si>
  <si>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</si>
  <si>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</si>
  <si>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</si>
  <si>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</si>
  <si>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</si>
  <si>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</si>
  <si>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</si>
  <si>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</si>
  <si>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</si>
  <si>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</si>
  <si>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</si>
  <si>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</si>
  <si>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</si>
  <si>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</si>
  <si>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</si>
  <si>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</si>
  <si>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</si>
  <si>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</si>
  <si>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</si>
  <si>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</si>
  <si>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</si>
  <si>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</si>
  <si>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</si>
  <si>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</si>
  <si>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</si>
  <si>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</si>
  <si>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</si>
  <si>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</si>
  <si>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</si>
  <si>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</si>
  <si>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</si>
  <si>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</si>
  <si>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</si>
  <si>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</si>
  <si>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</si>
  <si>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</si>
  <si>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</si>
  <si>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</si>
  <si>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</si>
  <si>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</si>
  <si>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</si>
  <si>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</si>
  <si>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</si>
  <si>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</si>
  <si>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</si>
  <si>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</si>
  <si>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</si>
  <si>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</si>
  <si>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</si>
  <si>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</si>
  <si>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</si>
  <si>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</si>
  <si>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</si>
  <si>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</si>
  <si>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</si>
  <si>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</si>
  <si>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</si>
  <si>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</si>
  <si>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</si>
  <si>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</si>
  <si>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</si>
  <si>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</si>
  <si>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</si>
  <si>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</si>
  <si>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</si>
  <si>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</si>
  <si>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</si>
  <si>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</si>
  <si>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</si>
  <si>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</si>
  <si>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</si>
  <si>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</si>
  <si>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</si>
  <si>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</si>
  <si>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</si>
  <si>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</si>
  <si>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</si>
  <si>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</si>
  <si>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</si>
  <si>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</si>
  <si>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</si>
  <si>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</si>
  <si>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</si>
  <si>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</si>
  <si>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</si>
  <si>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</si>
  <si>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</si>
  <si>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</si>
  <si>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</si>
  <si>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</si>
  <si>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</si>
  <si>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</si>
  <si>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</si>
  <si>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</si>
  <si>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</si>
  <si>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</si>
  <si>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</si>
  <si>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</si>
  <si>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</si>
  <si>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</si>
  <si>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</si>
  <si>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</si>
  <si>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</si>
  <si>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</si>
  <si>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</si>
  <si>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</si>
  <si>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</si>
  <si>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</si>
  <si>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</si>
  <si>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</si>
  <si>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</si>
  <si>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</si>
  <si>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</si>
  <si>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</si>
  <si>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</si>
  <si>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</si>
  <si>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</si>
  <si>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</si>
  <si>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</si>
  <si>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</si>
  <si>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</si>
  <si>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</si>
  <si>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</si>
  <si>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</si>
  <si>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</si>
  <si>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</si>
  <si>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</si>
  <si>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</si>
  <si>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</si>
  <si>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</si>
  <si>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</si>
  <si>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</si>
  <si>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</si>
  <si>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</si>
  <si>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</si>
  <si>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</si>
  <si>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</si>
  <si>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</si>
  <si>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</si>
  <si>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</si>
  <si>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</si>
  <si>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</si>
  <si>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</si>
  <si>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</si>
  <si>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</si>
  <si>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</si>
  <si>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</si>
  <si>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</si>
  <si>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</si>
  <si>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</si>
  <si>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</si>
  <si>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</si>
  <si>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</si>
  <si>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</si>
  <si>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</si>
  <si>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</si>
  <si>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</si>
  <si>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</si>
  <si>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</si>
  <si>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</si>
  <si>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</si>
  <si>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</si>
  <si>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</si>
  <si>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</si>
  <si>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</si>
  <si>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</si>
  <si>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</si>
  <si>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</si>
  <si>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</si>
  <si>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</si>
  <si>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</si>
  <si>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</si>
  <si>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</si>
  <si>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</si>
  <si>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</si>
  <si>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</si>
  <si>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</si>
  <si>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</si>
  <si>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</si>
  <si>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</si>
  <si>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</si>
  <si>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</si>
  <si>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</si>
  <si>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</si>
  <si>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</si>
  <si>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</si>
  <si>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</si>
  <si>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</si>
  <si>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</si>
  <si>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</si>
  <si>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</si>
  <si>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</si>
  <si>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</si>
  <si>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</si>
  <si>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</si>
  <si>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</si>
  <si>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</si>
  <si>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</si>
  <si>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</si>
  <si>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</si>
  <si>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</si>
  <si>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</si>
  <si>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</si>
  <si>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</si>
  <si>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</si>
  <si>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</si>
  <si>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</si>
  <si>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</si>
  <si>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</si>
  <si>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</si>
  <si>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</si>
  <si>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</si>
  <si>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</si>
  <si>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</si>
  <si>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</si>
  <si>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</si>
  <si>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</si>
  <si>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</si>
  <si>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</si>
  <si>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</si>
  <si>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</si>
  <si>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</si>
  <si>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</si>
  <si>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</si>
  <si>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</si>
  <si>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</si>
  <si>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</si>
  <si>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</si>
  <si>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</si>
  <si>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</si>
  <si>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</si>
  <si>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</si>
  <si>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</si>
  <si>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</si>
  <si>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</si>
  <si>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</si>
  <si>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</si>
  <si>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</si>
  <si>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</si>
  <si>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</si>
  <si>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</si>
  <si>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</si>
  <si>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</si>
  <si>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</si>
  <si>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</si>
  <si>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</si>
  <si>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</si>
  <si>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</si>
  <si>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</si>
  <si>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</si>
  <si>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</si>
  <si>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</si>
  <si>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</si>
  <si>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</si>
  <si>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</si>
  <si>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</si>
  <si>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</si>
  <si>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</si>
  <si>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</si>
  <si>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</si>
  <si>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</si>
  <si>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</si>
  <si>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</si>
  <si>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</si>
  <si>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</si>
  <si>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</si>
  <si>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</si>
  <si>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</si>
  <si>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</si>
  <si>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</si>
  <si>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</si>
  <si>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</si>
  <si>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</si>
  <si>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</si>
  <si>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</si>
  <si>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</si>
  <si>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</si>
  <si>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</si>
  <si>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</si>
  <si>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</si>
  <si>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</si>
  <si>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</si>
  <si>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</si>
  <si>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</si>
  <si>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</si>
  <si>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</si>
  <si>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</si>
  <si>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</si>
  <si>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</si>
  <si>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</si>
  <si>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</si>
  <si>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</si>
  <si>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</si>
  <si>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</si>
  <si>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</si>
  <si>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</si>
  <si>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</si>
  <si>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</si>
  <si>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</si>
  <si>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</si>
  <si>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</si>
  <si>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</si>
  <si>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</si>
  <si>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</si>
  <si>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</si>
  <si>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</si>
  <si>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</si>
  <si>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</si>
  <si>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</si>
  <si>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</si>
  <si>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</si>
  <si>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</si>
  <si>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</si>
  <si>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</si>
  <si>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</si>
  <si>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</si>
  <si>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</si>
  <si>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</si>
  <si>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</si>
  <si>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</si>
  <si>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</si>
  <si>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</si>
  <si>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</si>
  <si>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</si>
  <si>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</si>
  <si>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</si>
  <si>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</si>
  <si>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</si>
  <si>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</si>
  <si>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</si>
  <si>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</si>
  <si>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</si>
  <si>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</si>
  <si>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</si>
  <si>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</si>
  <si>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</si>
  <si>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</si>
  <si>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</si>
  <si>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</si>
  <si>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</si>
  <si>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</si>
  <si>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</si>
  <si>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</si>
  <si>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</si>
  <si>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</si>
  <si>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</si>
  <si>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</si>
  <si>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</si>
  <si>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</si>
  <si>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</si>
  <si>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</si>
  <si>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</si>
  <si>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</si>
  <si>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</si>
  <si>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</si>
  <si>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</si>
  <si>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</si>
  <si>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</si>
  <si>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</si>
  <si>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</si>
  <si>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</si>
  <si>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</si>
  <si>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</si>
  <si>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</si>
  <si>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</si>
  <si>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</si>
  <si>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</si>
  <si>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</si>
  <si>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</si>
  <si>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</si>
  <si>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</si>
  <si>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</si>
  <si>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</si>
  <si>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</si>
  <si>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</si>
  <si>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</si>
  <si>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</si>
  <si>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</si>
  <si>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</si>
  <si>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</si>
  <si>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</si>
  <si>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</si>
  <si>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</si>
  <si>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</si>
  <si>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</si>
  <si>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</si>
  <si>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</si>
  <si>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</si>
  <si>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</si>
  <si>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</si>
  <si>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</si>
  <si>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</si>
  <si>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</si>
  <si>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</si>
  <si>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</si>
  <si>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</si>
  <si>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</si>
  <si>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</si>
  <si>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</si>
  <si>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</si>
  <si>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</si>
  <si>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</si>
  <si>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</si>
  <si>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</si>
  <si>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</si>
  <si>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</si>
  <si>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</si>
  <si>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</si>
  <si>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</si>
  <si>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</si>
  <si>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</si>
  <si>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</si>
  <si>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</si>
  <si>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</si>
  <si>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</si>
  <si>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</si>
  <si>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</si>
  <si>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</si>
  <si>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</si>
  <si>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</si>
  <si>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</si>
  <si>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</si>
  <si>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</si>
  <si>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</si>
  <si>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</si>
  <si>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</si>
  <si>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</si>
  <si>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</si>
  <si>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</si>
  <si>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</si>
  <si>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</si>
  <si>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</si>
  <si>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</si>
  <si>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</si>
  <si>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</si>
  <si>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</si>
  <si>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</si>
  <si>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</si>
  <si>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</si>
  <si>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</si>
  <si>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</si>
  <si>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</si>
  <si>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</si>
  <si>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</si>
  <si>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</si>
  <si>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</si>
  <si>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</si>
  <si>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</si>
  <si>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</si>
  <si>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</si>
  <si>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</si>
  <si>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</si>
  <si>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</si>
  <si>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</si>
  <si>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</si>
  <si>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</si>
  <si>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</si>
  <si>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</si>
  <si>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</si>
  <si>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</si>
  <si>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</si>
  <si>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</si>
  <si>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</si>
  <si>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</si>
  <si>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</si>
  <si>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</si>
  <si>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</si>
  <si>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</si>
  <si>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</si>
  <si>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</si>
  <si>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</si>
  <si>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</si>
  <si>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</si>
  <si>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</si>
  <si>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</si>
  <si>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</si>
  <si>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</si>
  <si>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</si>
  <si>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</si>
  <si>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</si>
  <si>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</si>
  <si>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</si>
  <si>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</si>
  <si>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</si>
  <si>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</si>
  <si>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</si>
  <si>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</si>
  <si>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</si>
  <si>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</si>
  <si>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</si>
  <si>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</si>
  <si>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</si>
  <si>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</si>
  <si>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</si>
  <si>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</si>
  <si>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</si>
  <si>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</si>
  <si>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</si>
  <si>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</si>
  <si>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</si>
  <si>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</si>
  <si>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</si>
  <si>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</si>
  <si>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</si>
  <si>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</si>
  <si>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</si>
  <si>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</si>
  <si>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</si>
  <si>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</si>
  <si>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</si>
  <si>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</si>
  <si>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</si>
  <si>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</si>
  <si>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</si>
  <si>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</si>
  <si>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</si>
  <si>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</si>
  <si>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</si>
  <si>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</si>
  <si>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</si>
  <si>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</si>
  <si>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</si>
  <si>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</si>
  <si>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</si>
  <si>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</si>
  <si>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</si>
  <si>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</si>
  <si>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</si>
  <si>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</si>
  <si>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</si>
  <si>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</si>
  <si>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</si>
  <si>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</si>
  <si>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</si>
  <si>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</si>
  <si>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</si>
  <si>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</si>
  <si>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</si>
  <si>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</si>
  <si>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</si>
  <si>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</si>
  <si>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</si>
  <si>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</si>
  <si>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</si>
  <si>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</si>
  <si>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</si>
  <si>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</si>
  <si>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</si>
  <si>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</si>
  <si>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</si>
  <si>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</si>
  <si>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</si>
  <si>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</si>
  <si>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</si>
  <si>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</si>
  <si>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</si>
  <si>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</si>
  <si>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</si>
  <si>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</si>
  <si>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</si>
  <si>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</si>
  <si>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</si>
  <si>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</si>
  <si>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</si>
  <si>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</si>
  <si>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</si>
  <si>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</si>
  <si>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</si>
  <si>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</si>
  <si>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</si>
  <si>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</si>
  <si>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</si>
  <si>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</si>
  <si>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</si>
  <si>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</si>
  <si>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</si>
  <si>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</si>
  <si>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</si>
  <si>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</si>
  <si>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</si>
  <si>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</si>
  <si>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</si>
  <si>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</si>
  <si>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</si>
  <si>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</si>
  <si>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</si>
  <si>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</si>
  <si>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</si>
  <si>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</si>
  <si>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</si>
  <si>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</si>
  <si>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</si>
  <si>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</si>
  <si>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</si>
  <si>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</si>
  <si>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</si>
  <si>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</si>
  <si>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</si>
  <si>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</si>
  <si>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</si>
  <si>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</si>
  <si>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</si>
  <si>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</si>
  <si>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</si>
  <si>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</si>
  <si>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</si>
  <si>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</si>
  <si>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</si>
  <si>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</si>
  <si>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</si>
  <si>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</si>
  <si>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</si>
  <si>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</si>
  <si>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</si>
  <si>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</si>
  <si>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</si>
  <si>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</si>
  <si>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</si>
  <si>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</si>
  <si>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</si>
  <si>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</si>
  <si>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</si>
  <si>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</si>
  <si>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</si>
  <si>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</si>
  <si>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</si>
  <si>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</si>
  <si>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</si>
  <si>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</si>
  <si>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</si>
  <si>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</si>
  <si>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</si>
  <si>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</si>
  <si>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</si>
  <si>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</si>
  <si>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</si>
  <si>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</si>
  <si>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</si>
  <si>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</si>
  <si>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</si>
  <si>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</si>
  <si>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</si>
  <si>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</si>
  <si>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</si>
  <si>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</si>
  <si>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</si>
  <si>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</si>
  <si>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</si>
  <si>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</si>
  <si>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</si>
  <si>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</si>
  <si>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</si>
  <si>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</si>
  <si>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</si>
  <si>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</si>
  <si>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</si>
  <si>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</si>
  <si>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</si>
  <si>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</si>
  <si>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</si>
  <si>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</si>
  <si>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</si>
  <si>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</si>
  <si>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</si>
  <si>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</si>
  <si>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</si>
  <si>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</si>
  <si>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</si>
  <si>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</si>
  <si>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</si>
  <si>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</si>
  <si>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</si>
  <si>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</si>
  <si>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</si>
  <si>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</si>
  <si>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</si>
  <si>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</si>
  <si>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</si>
  <si>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</si>
  <si>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</si>
  <si>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</si>
  <si>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</si>
  <si>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</si>
  <si>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</si>
  <si>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</si>
  <si>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</si>
  <si>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</si>
  <si>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</si>
  <si>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</si>
  <si>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</si>
  <si>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</si>
  <si>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</si>
  <si>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</si>
  <si>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</si>
  <si>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</si>
  <si>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</si>
  <si>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</si>
  <si>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</si>
  <si>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</si>
  <si>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</si>
  <si>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</si>
  <si>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</si>
  <si>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</si>
  <si>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</si>
  <si>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</si>
  <si>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</si>
  <si>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</si>
  <si>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</si>
  <si>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</si>
  <si>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</si>
  <si>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</si>
  <si>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</si>
  <si>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</si>
  <si>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</si>
  <si>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</si>
  <si>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</si>
  <si>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</si>
  <si>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</si>
  <si>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</si>
  <si>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</si>
  <si>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</si>
  <si>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</si>
  <si>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</si>
  <si>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</si>
  <si>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</si>
  <si>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</si>
  <si>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</si>
  <si>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</si>
  <si>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</si>
  <si>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</si>
  <si>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</si>
  <si>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</si>
  <si>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</si>
  <si>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</si>
  <si>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</si>
  <si>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</si>
  <si>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</si>
  <si>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</si>
  <si>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</si>
  <si>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</si>
  <si>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</si>
  <si>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</si>
  <si>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</si>
  <si>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</si>
  <si>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</si>
  <si>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</si>
  <si>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</si>
  <si>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</si>
  <si>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</si>
  <si>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</si>
  <si>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</si>
  <si>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</si>
  <si>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</si>
  <si>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</si>
  <si>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</si>
  <si>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</si>
  <si>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</si>
  <si>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</si>
  <si>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</si>
  <si>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</si>
  <si>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</si>
  <si>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</si>
  <si>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</si>
  <si>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</si>
  <si>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</si>
  <si>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</si>
  <si>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</si>
  <si>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</si>
  <si>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</si>
  <si>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</si>
  <si>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</si>
  <si>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</si>
  <si>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</si>
  <si>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</si>
  <si>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</si>
  <si>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</si>
  <si>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</si>
  <si>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</si>
  <si>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</si>
  <si>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</si>
  <si>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</si>
  <si>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</si>
  <si>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</si>
  <si>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</si>
  <si>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</si>
  <si>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</si>
  <si>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</si>
  <si>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</si>
  <si>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</si>
  <si>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</si>
  <si>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</si>
  <si>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</si>
  <si>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</si>
  <si>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</si>
  <si>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</si>
  <si>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</si>
  <si>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</si>
  <si>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</si>
  <si>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</si>
  <si>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</si>
  <si>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</si>
  <si>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</si>
  <si>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</si>
  <si>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</si>
  <si>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</si>
  <si>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</si>
  <si>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</si>
  <si>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</si>
  <si>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</si>
  <si>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</si>
  <si>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</si>
  <si>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</si>
  <si>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</si>
  <si>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</si>
  <si>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</si>
  <si>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</si>
  <si>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</si>
  <si>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</si>
  <si>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</si>
  <si>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</si>
  <si>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</si>
  <si>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</si>
  <si>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</si>
  <si>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</si>
  <si>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</si>
  <si>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</si>
  <si>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</si>
  <si>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</si>
  <si>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</si>
  <si>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</si>
  <si>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</si>
  <si>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</si>
  <si>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</si>
  <si>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</si>
  <si>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</si>
  <si>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</si>
  <si>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</si>
  <si>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</si>
  <si>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</si>
  <si>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</si>
  <si>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</si>
  <si>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</si>
  <si>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</si>
  <si>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</si>
  <si>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</si>
  <si>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</si>
  <si>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</si>
  <si>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</si>
  <si>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</si>
  <si>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</si>
  <si>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</si>
  <si>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</si>
  <si>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</si>
  <si>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</si>
  <si>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</si>
  <si>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</si>
  <si>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</si>
  <si>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</si>
  <si>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</si>
  <si>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</si>
  <si>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</si>
  <si>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</si>
  <si>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</si>
  <si>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</si>
  <si>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</si>
  <si>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</si>
  <si>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</si>
  <si>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</si>
  <si>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</si>
  <si>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</si>
  <si>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</si>
  <si>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</si>
  <si>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</si>
  <si>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</si>
  <si>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</si>
  <si>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</si>
  <si>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</si>
  <si>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</si>
  <si>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</si>
  <si>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</si>
  <si>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</si>
  <si>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</si>
  <si>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</si>
  <si>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</si>
  <si>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</si>
  <si>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</si>
  <si>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</si>
  <si>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</si>
  <si>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</si>
  <si>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</si>
  <si>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</si>
  <si>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</si>
  <si>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</si>
  <si>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</si>
  <si>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</si>
  <si>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</si>
  <si>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</si>
  <si>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</si>
  <si>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</si>
  <si>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</si>
  <si>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</si>
  <si>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</si>
  <si>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</si>
  <si>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</si>
  <si>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</si>
  <si>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</si>
  <si>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</si>
  <si>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</si>
  <si>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</si>
  <si>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</si>
  <si>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</si>
  <si>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</si>
  <si>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</si>
  <si>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</si>
  <si>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</si>
  <si>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</si>
  <si>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</si>
  <si>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</si>
  <si>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</si>
  <si>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</si>
  <si>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</si>
  <si>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</si>
  <si>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</si>
  <si>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</si>
  <si>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</si>
  <si>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</si>
  <si>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</si>
  <si>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</si>
  <si>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</si>
  <si>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</si>
  <si>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</si>
  <si>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</si>
  <si>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</si>
  <si>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</si>
  <si>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</si>
  <si>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</si>
  <si>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</si>
  <si>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</si>
  <si>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</si>
  <si>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</si>
  <si>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</si>
  <si>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</si>
  <si>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</si>
  <si>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</si>
  <si>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</si>
  <si>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</si>
  <si>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</si>
  <si>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</si>
  <si>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</si>
  <si>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</si>
  <si>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</si>
  <si>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</si>
  <si>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</si>
  <si>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</si>
  <si>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</si>
  <si>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</si>
  <si>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</si>
  <si>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</si>
  <si>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</si>
  <si>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</si>
  <si>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</si>
  <si>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</si>
  <si>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</si>
  <si>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</si>
  <si>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</si>
  <si>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</si>
  <si>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</si>
  <si>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</si>
  <si>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</si>
  <si>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</si>
  <si>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</si>
  <si>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</si>
  <si>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</si>
  <si>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</si>
  <si>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</si>
  <si>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</si>
  <si>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</si>
  <si>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</si>
  <si>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</si>
  <si>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</si>
  <si>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</si>
  <si>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</si>
  <si>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</si>
  <si>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</si>
  <si>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</si>
  <si>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</si>
  <si>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</si>
  <si>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</si>
  <si>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</si>
  <si>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</si>
  <si>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</si>
  <si>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</si>
  <si>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</si>
  <si>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</si>
  <si>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</si>
  <si>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</si>
  <si>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</si>
  <si>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</si>
  <si>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</si>
  <si>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</si>
  <si>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</si>
  <si>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</si>
  <si>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</si>
  <si>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</si>
  <si>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</si>
  <si>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</si>
  <si>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</si>
  <si>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</si>
  <si>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</si>
  <si>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</si>
  <si>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</si>
  <si>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</si>
  <si>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</si>
  <si>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</si>
  <si>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</si>
  <si>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</si>
  <si>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</si>
  <si>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</si>
  <si>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</si>
  <si>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</si>
  <si>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</si>
  <si>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</si>
  <si>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</si>
  <si>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</si>
  <si>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</si>
  <si>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</si>
  <si>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</si>
  <si>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</si>
  <si>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</si>
  <si>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</si>
  <si>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</si>
  <si>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</si>
  <si>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</si>
  <si>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</si>
  <si>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</si>
  <si>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</si>
  <si>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</si>
  <si>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</si>
  <si>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</si>
  <si>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</si>
  <si>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</si>
  <si>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</si>
  <si>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</si>
  <si>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</si>
  <si>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</si>
  <si>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</si>
  <si>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</si>
  <si>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</si>
  <si>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</si>
  <si>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</si>
  <si>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</si>
  <si>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</si>
  <si>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</si>
  <si>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</si>
  <si>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</si>
  <si>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</si>
  <si>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</si>
  <si>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</si>
  <si>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</si>
  <si>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</si>
  <si>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</si>
  <si>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</si>
  <si>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</si>
  <si>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</si>
  <si>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</si>
  <si>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</si>
  <si>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</si>
  <si>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</si>
  <si>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</si>
  <si>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</si>
  <si>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</si>
  <si>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</si>
  <si>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</si>
  <si>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</si>
  <si>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</si>
  <si>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</si>
  <si>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</si>
  <si>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</si>
  <si>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</si>
  <si>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</si>
  <si>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</si>
  <si>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</si>
  <si>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</si>
  <si>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</si>
  <si>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</si>
  <si>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</si>
  <si>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</si>
  <si>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</si>
  <si>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</si>
  <si>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</si>
  <si>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</si>
  <si>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</si>
  <si>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</si>
  <si>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</si>
  <si>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</si>
  <si>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</si>
  <si>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</si>
  <si>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</si>
  <si>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</si>
  <si>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</si>
  <si>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</si>
  <si>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</si>
  <si>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</si>
  <si>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</si>
  <si>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</si>
  <si>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</si>
  <si>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</si>
  <si>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</si>
  <si>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</si>
  <si>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</si>
  <si>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</si>
  <si>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</si>
  <si>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</si>
  <si>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</si>
  <si>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</si>
  <si>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</si>
  <si>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</si>
  <si>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</si>
  <si>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</si>
  <si>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</si>
  <si>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</si>
  <si>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</si>
  <si>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</si>
  <si>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</si>
  <si>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</si>
  <si>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</si>
  <si>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</si>
  <si>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</si>
  <si>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</si>
  <si>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</si>
  <si>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</si>
  <si>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</si>
  <si>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</si>
  <si>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</si>
  <si>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</si>
  <si>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</si>
  <si>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</si>
  <si>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</si>
  <si>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</si>
  <si>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</si>
  <si>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</si>
  <si>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</si>
  <si>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</si>
  <si>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</si>
  <si>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</si>
  <si>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</si>
  <si>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</si>
  <si>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</si>
  <si>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</si>
  <si>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</si>
  <si>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</si>
  <si>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</si>
  <si>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</si>
  <si>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</si>
  <si>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</si>
  <si>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</si>
  <si>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</si>
  <si>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</si>
  <si>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</si>
  <si>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</si>
  <si>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</si>
  <si>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</si>
  <si>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</si>
  <si>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</si>
  <si>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</si>
  <si>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</si>
  <si>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</si>
  <si>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</si>
  <si>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</si>
  <si>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</si>
  <si>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</si>
  <si>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</si>
  <si>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</si>
  <si>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</si>
  <si>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</si>
  <si>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</si>
  <si>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</si>
  <si>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</si>
  <si>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</si>
  <si>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</si>
  <si>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</si>
  <si>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</si>
  <si>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</si>
  <si>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</si>
  <si>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</si>
  <si>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</si>
  <si>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</si>
  <si>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</si>
  <si>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</si>
  <si>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</si>
  <si>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</si>
  <si>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</si>
  <si>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</si>
  <si>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</si>
  <si>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</si>
  <si>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</si>
  <si>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</si>
  <si>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</si>
  <si>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</si>
  <si>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</si>
  <si>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</si>
  <si>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</si>
  <si>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</si>
  <si>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</si>
  <si>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</si>
  <si>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</si>
  <si>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</si>
  <si>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</si>
  <si>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</si>
  <si>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</si>
  <si>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</si>
  <si>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</si>
  <si>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</si>
  <si>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</si>
  <si>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</si>
  <si>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</si>
  <si>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</si>
  <si>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</si>
  <si>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</si>
  <si>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</si>
  <si>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</si>
  <si>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</si>
  <si>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</si>
  <si>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</si>
  <si>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</si>
  <si>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</si>
  <si>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</si>
  <si>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</si>
  <si>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</si>
  <si>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</si>
  <si>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</si>
  <si>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</si>
  <si>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</si>
  <si>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</si>
  <si>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</si>
  <si>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</si>
  <si>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</si>
  <si>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</si>
  <si>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</si>
  <si>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</si>
  <si>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</si>
  <si>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</si>
  <si>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</si>
  <si>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</si>
  <si>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</si>
  <si>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</si>
  <si>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</si>
  <si>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</si>
  <si>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</si>
  <si>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</si>
  <si>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</si>
  <si>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</si>
  <si>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</si>
  <si>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</si>
  <si>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</si>
  <si>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</si>
  <si>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</si>
  <si>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</si>
  <si>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</si>
  <si>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</si>
  <si>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</si>
  <si>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</si>
  <si>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</si>
  <si>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</si>
  <si>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</si>
  <si>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</si>
  <si>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</si>
  <si>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</si>
  <si>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</si>
  <si>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</si>
  <si>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</si>
  <si>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</si>
  <si>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</si>
  <si>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</si>
  <si>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</si>
  <si>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</si>
  <si>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</si>
  <si>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</si>
  <si>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</si>
  <si>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</si>
  <si>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</si>
  <si>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</si>
  <si>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</si>
  <si>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</si>
  <si>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</si>
  <si>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</si>
  <si>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</si>
  <si>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</si>
  <si>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</si>
  <si>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</si>
  <si>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</si>
  <si>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</si>
  <si>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</si>
  <si>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</si>
  <si>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</si>
  <si>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</si>
  <si>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</si>
  <si>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</si>
  <si>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</si>
  <si>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</si>
  <si>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</si>
  <si>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</si>
  <si>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</si>
  <si>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</si>
  <si>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</si>
  <si>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</si>
  <si>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</si>
  <si>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</si>
  <si>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</si>
  <si>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</si>
  <si>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</si>
  <si>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</si>
  <si>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</si>
  <si>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</si>
  <si>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</si>
  <si>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</si>
  <si>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</si>
  <si>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</si>
  <si>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</si>
  <si>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</si>
  <si>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</si>
  <si>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</si>
  <si>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</si>
  <si>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</si>
  <si>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</si>
  <si>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</si>
  <si>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</si>
  <si>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</si>
  <si>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</si>
  <si>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</si>
  <si>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</si>
  <si>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</si>
  <si>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</si>
  <si>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</si>
  <si>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</si>
  <si>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</si>
  <si>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</si>
  <si>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</si>
  <si>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</si>
  <si>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</si>
  <si>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</si>
  <si>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</si>
  <si>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</si>
  <si>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</si>
  <si>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</si>
  <si>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</si>
  <si>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</si>
  <si>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</si>
  <si>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</si>
  <si>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</si>
  <si>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</si>
  <si>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</si>
  <si>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</si>
  <si>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</si>
  <si>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</si>
  <si>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</si>
  <si>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</si>
  <si>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</si>
  <si>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</si>
  <si>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</si>
  <si>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</si>
  <si>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</si>
  <si>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</si>
  <si>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</si>
  <si>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</si>
  <si>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</si>
  <si>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</si>
  <si>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</si>
  <si>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</si>
  <si>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</si>
  <si>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</si>
  <si>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</si>
  <si>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</si>
  <si>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</si>
  <si>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</si>
  <si>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</si>
  <si>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</si>
  <si>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</si>
  <si>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</si>
  <si>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</si>
  <si>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</si>
  <si>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</si>
  <si>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</si>
  <si>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</si>
  <si>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</si>
  <si>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</si>
  <si>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</si>
  <si>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</si>
  <si>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</si>
  <si>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</si>
  <si>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</si>
  <si>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</si>
  <si>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</si>
  <si>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</si>
  <si>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</si>
  <si>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</si>
  <si>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</si>
  <si>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</si>
  <si>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</si>
  <si>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</si>
  <si>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</si>
  <si>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</si>
  <si>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</si>
  <si>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</si>
  <si>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</si>
  <si>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</si>
  <si>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</si>
  <si>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</si>
  <si>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</si>
  <si>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</si>
  <si>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</si>
  <si>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</si>
  <si>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</si>
  <si>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</si>
  <si>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</si>
  <si>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</si>
  <si>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</si>
  <si>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</si>
  <si>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</si>
  <si>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</si>
  <si>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</si>
  <si>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</si>
  <si>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</si>
  <si>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</si>
  <si>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</si>
  <si>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</si>
  <si>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</si>
  <si>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</si>
  <si>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</si>
  <si>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</si>
  <si>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</si>
  <si>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</si>
  <si>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</si>
  <si>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</si>
  <si>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</si>
  <si>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</si>
  <si>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</si>
  <si>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</si>
  <si>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</si>
  <si>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</si>
  <si>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</si>
  <si>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</si>
  <si>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</si>
  <si>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</si>
  <si>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</si>
  <si>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</si>
  <si>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</si>
  <si>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</si>
  <si>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</si>
  <si>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</si>
  <si>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</si>
  <si>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</si>
  <si>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</si>
  <si>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</si>
  <si>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</si>
  <si>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</si>
  <si>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</si>
  <si>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</si>
  <si>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</si>
  <si>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</si>
  <si>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</si>
  <si>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</si>
  <si>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</si>
  <si>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</si>
  <si>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</si>
  <si>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</si>
  <si>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</si>
  <si>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</si>
  <si>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</si>
  <si>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</si>
  <si>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</si>
  <si>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</si>
  <si>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</si>
  <si>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</si>
  <si>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</si>
  <si>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</si>
  <si>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</si>
  <si>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</si>
  <si>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</si>
  <si>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</si>
  <si>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</si>
  <si>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</si>
  <si>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</si>
  <si>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</si>
  <si>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</si>
  <si>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</si>
  <si>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</si>
  <si>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</si>
  <si>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</si>
  <si>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</si>
  <si>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</si>
  <si>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</si>
  <si>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</si>
  <si>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</si>
  <si>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</si>
  <si>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</si>
  <si>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</si>
  <si>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</si>
  <si>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</si>
  <si>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</si>
  <si>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</si>
  <si>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</si>
  <si>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</si>
  <si>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</si>
  <si>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</si>
  <si>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</si>
  <si>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</si>
  <si>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</si>
  <si>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</si>
  <si>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</si>
  <si>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</si>
  <si>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</si>
  <si>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</si>
  <si>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</si>
  <si>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</si>
  <si>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</si>
  <si>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</si>
  <si>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</si>
  <si>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</si>
  <si>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</si>
  <si>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</si>
  <si>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</si>
  <si>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</si>
  <si>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</si>
  <si>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</si>
  <si>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</si>
  <si>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</si>
  <si>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</si>
  <si>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</si>
  <si>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</si>
  <si>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</si>
  <si>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</si>
  <si>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</si>
  <si>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</si>
  <si>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</si>
  <si>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</si>
  <si>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</si>
  <si>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</si>
  <si>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</si>
  <si>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</si>
  <si>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</si>
  <si>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</si>
  <si>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</si>
  <si>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</si>
  <si>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</si>
  <si>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</si>
  <si>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</si>
  <si>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</si>
  <si>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</si>
  <si>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</si>
  <si>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</si>
  <si>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</si>
  <si>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</si>
  <si>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</si>
  <si>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</si>
  <si>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</si>
  <si>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</si>
  <si>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</si>
  <si>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</si>
  <si>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</si>
  <si>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</si>
  <si>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</si>
  <si>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</si>
  <si>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</si>
  <si>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</si>
  <si>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</si>
  <si>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</si>
  <si>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</si>
  <si>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</si>
  <si>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</si>
  <si>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</si>
  <si>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</si>
  <si>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</si>
  <si>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</si>
  <si>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</si>
  <si>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</si>
  <si>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</si>
  <si>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</si>
  <si>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</si>
  <si>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</si>
  <si>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</si>
  <si>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</si>
  <si>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</si>
  <si>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</si>
  <si>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</si>
  <si>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</si>
  <si>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</si>
  <si>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</si>
  <si>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</si>
  <si>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</si>
  <si>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</si>
  <si>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</si>
  <si>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</si>
  <si>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</si>
  <si>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</si>
  <si>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</si>
  <si>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</si>
  <si>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</si>
  <si>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</si>
  <si>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</si>
  <si>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</si>
  <si>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</si>
  <si>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</si>
  <si>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</si>
  <si>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</si>
  <si>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</si>
  <si>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</si>
  <si>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</si>
  <si>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</si>
  <si>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</si>
  <si>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</si>
  <si>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</si>
  <si>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</si>
  <si>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</si>
  <si>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</si>
  <si>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</si>
  <si>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</si>
  <si>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</si>
  <si>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</si>
  <si>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</si>
  <si>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</si>
  <si>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</si>
  <si>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</si>
  <si>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</si>
  <si>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</si>
  <si>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</si>
  <si>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</si>
  <si>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</si>
  <si>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</si>
  <si>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</si>
  <si>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</si>
  <si>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</si>
  <si>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</si>
  <si>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</si>
  <si>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</si>
  <si>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</si>
  <si>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</si>
  <si>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</si>
  <si>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</si>
  <si>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</si>
  <si>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</si>
  <si>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</si>
  <si>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</si>
  <si>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</si>
  <si>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</si>
  <si>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</si>
  <si>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</si>
  <si>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</si>
  <si>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</si>
  <si>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</si>
  <si>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</si>
  <si>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</si>
  <si>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</si>
  <si>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</si>
  <si>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</si>
  <si>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</si>
  <si>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</si>
  <si>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</si>
  <si>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</si>
  <si>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</si>
  <si>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</si>
  <si>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</si>
  <si>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</si>
  <si>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</si>
  <si>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</si>
  <si>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</si>
  <si>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</si>
  <si>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</si>
  <si>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</si>
  <si>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</si>
  <si>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</si>
  <si>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</si>
  <si>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</si>
  <si>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</si>
  <si>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</si>
  <si>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</si>
  <si>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</si>
  <si>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</si>
  <si>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</si>
  <si>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</si>
  <si>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</si>
  <si>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</si>
  <si>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</si>
  <si>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</si>
  <si>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</si>
  <si>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</si>
  <si>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</si>
  <si>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</si>
  <si>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</si>
  <si>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</si>
  <si>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</si>
  <si>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</si>
  <si>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</si>
  <si>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</si>
  <si>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</si>
  <si>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</si>
  <si>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</si>
  <si>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</si>
  <si>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</si>
  <si>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</si>
  <si>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</si>
  <si>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</si>
  <si>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</si>
  <si>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</si>
  <si>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</si>
  <si>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</si>
  <si>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</si>
  <si>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</si>
  <si>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</si>
  <si>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</si>
  <si>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</si>
  <si>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</si>
  <si>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</si>
  <si>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</si>
  <si>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</si>
  <si>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</si>
  <si>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</si>
  <si>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</si>
  <si>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</si>
  <si>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</si>
  <si>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</si>
  <si>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</si>
  <si>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</si>
  <si>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</si>
  <si>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</si>
  <si>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</si>
  <si>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</si>
  <si>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</si>
  <si>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</si>
  <si>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</si>
  <si>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</si>
  <si>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</si>
  <si>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</si>
  <si>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</si>
  <si>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</si>
  <si>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</si>
  <si>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</si>
  <si>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</si>
  <si>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</si>
  <si>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</si>
  <si>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</si>
  <si>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</si>
  <si>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</si>
  <si>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</si>
  <si>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</si>
  <si>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</si>
  <si>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</si>
  <si>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</si>
  <si>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</si>
  <si>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</si>
  <si>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</si>
  <si>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</si>
  <si>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</si>
  <si>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</si>
  <si>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</si>
  <si>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</si>
  <si>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</si>
  <si>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</si>
  <si>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</si>
  <si>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</si>
  <si>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</si>
  <si>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</si>
  <si>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</si>
  <si>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</si>
  <si>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</si>
  <si>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</si>
  <si>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</si>
  <si>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</si>
  <si>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</si>
  <si>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</si>
  <si>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</si>
  <si>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</si>
  <si>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</si>
  <si>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</si>
  <si>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</si>
  <si>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</si>
  <si>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</si>
  <si>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</si>
  <si>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</si>
  <si>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</si>
  <si>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</si>
  <si>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</si>
  <si>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</si>
  <si>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</si>
  <si>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</si>
  <si>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</si>
  <si>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</si>
  <si>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</si>
  <si>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</si>
  <si>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</si>
  <si>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</si>
  <si>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</si>
  <si>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</si>
  <si>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</si>
  <si>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</si>
  <si>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</si>
  <si>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</si>
  <si>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</si>
  <si>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</si>
  <si>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</si>
  <si>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</si>
  <si>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</si>
  <si>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</si>
  <si>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</si>
  <si>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</si>
  <si>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</si>
  <si>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</si>
  <si>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</si>
  <si>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</si>
  <si>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</si>
  <si>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</si>
  <si>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</si>
  <si>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</si>
  <si>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</si>
  <si>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</si>
  <si>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</si>
  <si>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</si>
  <si>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</si>
  <si>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</si>
  <si>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</si>
  <si>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</si>
  <si>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</si>
  <si>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</si>
  <si>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</si>
  <si>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</si>
  <si>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</si>
  <si>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</si>
  <si>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</si>
  <si>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</si>
  <si>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</si>
  <si>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</si>
  <si>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</si>
  <si>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</si>
  <si>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</si>
  <si>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</si>
  <si>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</si>
  <si>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</si>
  <si>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</si>
  <si>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</si>
  <si>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</si>
  <si>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</si>
  <si>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</si>
  <si>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</si>
  <si>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</si>
  <si>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</si>
  <si>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</si>
  <si>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</si>
  <si>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</si>
  <si>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</si>
  <si>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</si>
  <si>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</si>
  <si>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</si>
  <si>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</si>
  <si>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</si>
  <si>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</si>
  <si>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</si>
  <si>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</si>
  <si>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</si>
  <si>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</si>
  <si>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</si>
  <si>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</si>
  <si>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</si>
  <si>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</si>
  <si>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</si>
  <si>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</si>
  <si>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</si>
  <si>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</si>
  <si>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</si>
  <si>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</si>
  <si>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</si>
  <si>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</si>
  <si>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</si>
  <si>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</si>
  <si>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</si>
  <si>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</si>
  <si>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</si>
  <si>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</si>
  <si>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</si>
  <si>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</si>
  <si>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</si>
  <si>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</si>
  <si>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</si>
  <si>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</si>
  <si>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</si>
  <si>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</si>
  <si>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</si>
  <si>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</si>
  <si>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</si>
  <si>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</si>
  <si>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</si>
  <si>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</si>
  <si>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</si>
  <si>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</si>
  <si>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</si>
  <si>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</si>
  <si>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</si>
  <si>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</si>
  <si>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</si>
  <si>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</si>
  <si>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</si>
  <si>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</si>
  <si>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</si>
  <si>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</si>
  <si>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</si>
  <si>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</si>
  <si>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</si>
  <si>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</si>
  <si>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</si>
  <si>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</si>
  <si>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</si>
  <si>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</si>
  <si>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</si>
  <si>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</si>
  <si>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</si>
  <si>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</si>
  <si>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</si>
  <si>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</si>
  <si>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</si>
  <si>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</si>
  <si>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</si>
  <si>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</si>
  <si>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</si>
  <si>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</si>
  <si>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</si>
  <si>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</si>
  <si>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</si>
  <si>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</si>
  <si>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</si>
  <si>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</si>
  <si>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</si>
  <si>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</si>
  <si>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</si>
  <si>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</si>
  <si>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</si>
  <si>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</si>
  <si>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</si>
  <si>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</si>
  <si>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</si>
  <si>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</si>
  <si>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</si>
  <si>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</si>
  <si>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</si>
  <si>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</si>
  <si>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</si>
  <si>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</si>
  <si>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</si>
  <si>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</si>
  <si>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</si>
  <si>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</si>
  <si>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</si>
  <si>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</si>
  <si>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</si>
  <si>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</si>
  <si>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</si>
  <si>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</si>
  <si>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</si>
  <si>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</si>
  <si>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</si>
  <si>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</si>
  <si>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</si>
  <si>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</si>
  <si>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</si>
  <si>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</si>
  <si>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</si>
  <si>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</si>
  <si>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</si>
  <si>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</si>
  <si>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</si>
  <si>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</si>
  <si>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</si>
  <si>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</si>
  <si>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</si>
  <si>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</si>
  <si>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</si>
  <si>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</si>
  <si>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</si>
  <si>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</si>
  <si>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</si>
  <si>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</si>
  <si>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</si>
  <si>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</si>
  <si>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</si>
  <si>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</si>
  <si>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</si>
  <si>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</si>
  <si>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</si>
  <si>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</si>
  <si>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</si>
  <si>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</si>
  <si>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</si>
  <si>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</si>
  <si>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</si>
  <si>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</si>
  <si>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</si>
  <si>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</si>
  <si>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</si>
  <si>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</si>
  <si>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</si>
  <si>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</si>
  <si>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</si>
  <si>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</si>
  <si>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</si>
  <si>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</si>
  <si>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</si>
  <si>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</si>
  <si>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</si>
  <si>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</si>
  <si>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</si>
  <si>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</si>
  <si>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</si>
  <si>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</si>
  <si>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</si>
  <si>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</si>
  <si>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</si>
  <si>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</si>
  <si>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</si>
  <si>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</si>
  <si>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</si>
  <si>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</si>
  <si>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</si>
  <si>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</si>
  <si>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</si>
  <si>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</si>
  <si>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</si>
  <si>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</si>
  <si>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</si>
  <si>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</si>
  <si>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</si>
  <si>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</si>
  <si>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</si>
  <si>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</si>
  <si>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</si>
  <si>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</si>
  <si>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</si>
  <si>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</si>
  <si>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</si>
  <si>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</si>
  <si>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</si>
  <si>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</si>
  <si>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</si>
  <si>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</si>
  <si>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</si>
  <si>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</si>
  <si>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</si>
  <si>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</si>
  <si>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</si>
  <si>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</si>
  <si>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</si>
  <si>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</si>
  <si>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</si>
  <si>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</si>
  <si>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</si>
  <si>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</si>
  <si>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</si>
  <si>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</si>
  <si>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</si>
  <si>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</si>
  <si>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</si>
  <si>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</si>
  <si>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</si>
  <si>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</si>
  <si>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</si>
  <si>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</si>
  <si>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</si>
  <si>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</si>
  <si>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</si>
  <si>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</si>
  <si>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</si>
  <si>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</si>
  <si>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</si>
  <si>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</si>
  <si>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</si>
  <si>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</si>
  <si>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</si>
  <si>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</si>
  <si>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</si>
  <si>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</si>
  <si>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</si>
  <si>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</si>
  <si>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</si>
  <si>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</si>
  <si>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</si>
  <si>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</si>
  <si>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</si>
  <si>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</si>
  <si>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</si>
  <si>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</si>
  <si>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</si>
  <si>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</si>
  <si>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</si>
  <si>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</si>
  <si>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</si>
  <si>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</si>
  <si>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</si>
  <si>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</si>
  <si>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</si>
  <si>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</si>
  <si>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</si>
  <si>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</si>
  <si>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</si>
  <si>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</si>
  <si>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</si>
  <si>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</si>
  <si>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</si>
  <si>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</si>
  <si>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</si>
  <si>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</si>
  <si>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</si>
  <si>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</si>
  <si>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</si>
  <si>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</si>
  <si>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</si>
  <si>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</si>
  <si>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</si>
  <si>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</si>
  <si>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</si>
  <si>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</si>
  <si>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</si>
  <si>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</si>
  <si>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</si>
  <si>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</si>
  <si>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</si>
  <si>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</si>
  <si>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</si>
  <si>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</si>
  <si>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</si>
  <si>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</si>
  <si>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</si>
  <si>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</si>
  <si>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</si>
  <si>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</si>
  <si>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</si>
  <si>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</si>
  <si>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</si>
  <si>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</si>
  <si>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</si>
  <si>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</si>
  <si>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</si>
  <si>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</si>
  <si>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</si>
  <si>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</si>
  <si>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</si>
  <si>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</si>
  <si>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</si>
  <si>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</si>
  <si>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</si>
  <si>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</si>
  <si>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</si>
  <si>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</si>
  <si>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</si>
  <si>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</si>
  <si>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</si>
  <si>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</si>
  <si>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</si>
  <si>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</si>
  <si>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</si>
  <si>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</si>
  <si>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</si>
  <si>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</si>
  <si>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</si>
  <si>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</si>
  <si>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</si>
  <si>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</si>
  <si>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</si>
  <si>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</si>
  <si>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</si>
  <si>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</si>
  <si>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</si>
  <si>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</si>
  <si>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</si>
  <si>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</si>
  <si>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</si>
  <si>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</si>
  <si>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</si>
  <si>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</si>
  <si>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</si>
  <si>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</si>
  <si>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</si>
  <si>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</si>
  <si>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</si>
  <si>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</si>
  <si>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</si>
  <si>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</si>
  <si>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</si>
  <si>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</si>
  <si>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</si>
  <si>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</si>
  <si>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</si>
  <si>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</si>
  <si>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</si>
  <si>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</si>
  <si>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</si>
  <si>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</si>
  <si>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</si>
  <si>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</si>
  <si>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</si>
  <si>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</si>
  <si>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</si>
  <si>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</si>
  <si>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</si>
  <si>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</si>
  <si>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</si>
  <si>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</si>
  <si>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</si>
  <si>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</si>
  <si>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</si>
  <si>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</si>
  <si>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</si>
  <si>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</si>
  <si>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</si>
  <si>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</si>
  <si>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</si>
  <si>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</si>
  <si>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</si>
  <si>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</si>
  <si>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</si>
  <si>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</si>
  <si>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</si>
  <si>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</si>
  <si>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</si>
  <si>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</si>
  <si>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</si>
  <si>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</si>
  <si>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</si>
  <si>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</si>
  <si>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</si>
  <si>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</si>
  <si>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</si>
  <si>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</si>
  <si>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</si>
  <si>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</si>
  <si>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</si>
  <si>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</si>
  <si>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</si>
  <si>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</si>
  <si>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</si>
  <si>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</si>
  <si>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</si>
  <si>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</si>
  <si>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</si>
  <si>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</si>
  <si>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</si>
  <si>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</si>
  <si>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</si>
  <si>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</si>
  <si>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</si>
  <si>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</si>
  <si>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</si>
  <si>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</si>
  <si>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</si>
  <si>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</si>
  <si>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</si>
  <si>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</si>
  <si>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</si>
  <si>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</si>
  <si>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</si>
  <si>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</si>
  <si>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</si>
  <si>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</si>
  <si>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</si>
  <si>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</si>
  <si>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</si>
  <si>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</si>
  <si>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</si>
  <si>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</si>
  <si>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</si>
  <si>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</si>
  <si>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</si>
  <si>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</si>
  <si>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</si>
  <si>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</si>
  <si>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</si>
  <si>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</si>
  <si>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</si>
  <si>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</si>
  <si>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</si>
  <si>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</si>
  <si>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</si>
  <si>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</si>
  <si>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</si>
  <si>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</si>
  <si>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</si>
  <si>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</si>
  <si>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</si>
  <si>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</si>
  <si>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</si>
  <si>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</si>
  <si>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</si>
  <si>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</si>
  <si>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</si>
  <si>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</si>
  <si>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</si>
  <si>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</si>
  <si>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</si>
  <si>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</si>
  <si>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</si>
  <si>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</si>
  <si>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</si>
  <si>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</si>
  <si>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</si>
  <si>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</si>
  <si>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</si>
  <si>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</si>
  <si>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</si>
  <si>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</si>
  <si>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</si>
  <si>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</si>
  <si>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</si>
  <si>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</si>
  <si>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</si>
  <si>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</si>
  <si>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</si>
  <si>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</si>
  <si>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</si>
  <si>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</si>
  <si>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</si>
  <si>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</si>
  <si>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</si>
  <si>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</si>
  <si>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</si>
  <si>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</si>
  <si>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</si>
  <si>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</si>
  <si>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</si>
  <si>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</si>
  <si>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</si>
  <si>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</si>
  <si>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</si>
  <si>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</si>
  <si>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</si>
  <si>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</si>
  <si>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</si>
  <si>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</si>
  <si>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</si>
  <si>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</si>
  <si>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</si>
  <si>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</si>
  <si>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</si>
  <si>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</si>
  <si>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</si>
  <si>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</si>
  <si>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</si>
  <si>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</si>
  <si>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</si>
  <si>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</si>
  <si>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</si>
  <si>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</si>
  <si>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</si>
  <si>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</si>
  <si>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</si>
  <si>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</si>
  <si>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</si>
  <si>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</si>
  <si>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</si>
  <si>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</si>
  <si>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</si>
  <si>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</si>
  <si>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</si>
  <si>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</si>
  <si>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</si>
  <si>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</si>
  <si>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</si>
  <si>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</si>
  <si>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</si>
  <si>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</si>
  <si>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</si>
  <si>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</si>
  <si>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</si>
  <si>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</si>
  <si>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</si>
  <si>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</si>
  <si>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</si>
  <si>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</si>
  <si>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</si>
  <si>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</si>
  <si>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</si>
  <si>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</si>
  <si>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</si>
  <si>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</si>
  <si>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</si>
  <si>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</si>
  <si>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</si>
  <si>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</si>
  <si>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</si>
  <si>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</si>
  <si>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</si>
  <si>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</si>
  <si>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</si>
  <si>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</si>
  <si>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</si>
  <si>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</si>
  <si>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</si>
  <si>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</si>
  <si>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</si>
  <si>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</si>
  <si>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</si>
  <si>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</si>
  <si>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</si>
  <si>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</si>
  <si>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</si>
  <si>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</si>
  <si>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</si>
  <si>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</si>
  <si>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</si>
  <si>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</si>
  <si>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</si>
  <si>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</si>
  <si>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</si>
  <si>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</si>
  <si>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</si>
  <si>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</si>
  <si>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</si>
  <si>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</si>
  <si>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</si>
  <si>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</si>
  <si>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</si>
  <si>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</si>
  <si>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</si>
  <si>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</si>
  <si>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</si>
  <si>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</si>
  <si>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</si>
  <si>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</si>
  <si>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</si>
  <si>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</si>
  <si>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</si>
  <si>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</si>
  <si>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</si>
  <si>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</si>
  <si>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</si>
  <si>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</si>
  <si>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</si>
  <si>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</si>
  <si>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</si>
  <si>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</si>
  <si>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</si>
  <si>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</si>
  <si>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</si>
  <si>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</si>
  <si>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</si>
  <si>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</si>
  <si>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</si>
  <si>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</si>
  <si>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</si>
  <si>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</si>
  <si>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</si>
  <si>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</si>
  <si>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</si>
  <si>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</si>
  <si>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</si>
  <si>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</si>
  <si>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</si>
  <si>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</si>
  <si>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</si>
  <si>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</si>
  <si>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</si>
  <si>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</si>
  <si>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</si>
  <si>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</si>
  <si>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</si>
  <si>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</si>
  <si>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</si>
  <si>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</si>
  <si>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</si>
  <si>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</si>
  <si>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</si>
  <si>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</si>
  <si>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</si>
  <si>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</si>
  <si>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</si>
  <si>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</si>
  <si>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</si>
  <si>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</si>
  <si>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</si>
  <si>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</si>
  <si>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</si>
  <si>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</si>
  <si>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</si>
  <si>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</si>
  <si>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</si>
  <si>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</si>
  <si>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</si>
  <si>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</si>
  <si>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</si>
  <si>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</si>
  <si>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</si>
  <si>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</si>
  <si>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</si>
  <si>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</si>
  <si>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</si>
  <si>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</si>
  <si>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</si>
  <si>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</si>
  <si>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</si>
  <si>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</si>
  <si>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</si>
  <si>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</si>
  <si>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</si>
  <si>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</si>
  <si>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</si>
  <si>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</si>
  <si>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</si>
  <si>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</si>
  <si>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</si>
  <si>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</si>
  <si>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</si>
  <si>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</si>
  <si>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</si>
  <si>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</si>
  <si>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</si>
  <si>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</si>
  <si>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</si>
  <si>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</si>
  <si>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</si>
  <si>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</si>
  <si>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</si>
  <si>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</si>
  <si>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</si>
  <si>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</si>
  <si>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</si>
  <si>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</si>
  <si>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</si>
  <si>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</si>
  <si>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</si>
  <si>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</si>
  <si>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</si>
  <si>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</si>
  <si>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</si>
  <si>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</si>
  <si>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</si>
  <si>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</si>
  <si>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</si>
  <si>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</si>
  <si>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</si>
  <si>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</si>
  <si>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</si>
  <si>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</si>
  <si>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</si>
  <si>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</si>
  <si>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</si>
  <si>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</si>
  <si>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</si>
  <si>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</si>
  <si>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</si>
  <si>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</si>
  <si>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</si>
  <si>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</si>
  <si>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</si>
  <si>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</si>
  <si>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</si>
  <si>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</si>
  <si>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</si>
  <si>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</si>
  <si>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</si>
  <si>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</si>
  <si>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</si>
  <si>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</si>
  <si>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</si>
  <si>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</si>
  <si>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</si>
  <si>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</si>
  <si>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</si>
  <si>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</si>
  <si>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</si>
  <si>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</si>
  <si>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</si>
  <si>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</si>
  <si>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</si>
  <si>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</si>
  <si>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</si>
  <si>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</si>
  <si>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</si>
  <si>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</si>
  <si>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</si>
  <si>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</si>
  <si>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</si>
  <si>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</si>
  <si>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</si>
  <si>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</si>
  <si>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</si>
  <si>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</si>
  <si>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</si>
  <si>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</si>
  <si>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</si>
  <si>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</si>
  <si>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</si>
  <si>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</si>
  <si>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</si>
  <si>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</si>
  <si>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</si>
  <si>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</si>
  <si>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</si>
  <si>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</si>
  <si>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</si>
  <si>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</si>
  <si>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</si>
  <si>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</si>
  <si>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</si>
  <si>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</si>
  <si>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</si>
  <si>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</si>
  <si>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</si>
  <si>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</si>
  <si>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</si>
  <si>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</si>
  <si>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</si>
  <si>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</si>
  <si>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</si>
  <si>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</si>
  <si>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</si>
  <si>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</si>
  <si>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</si>
  <si>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</si>
  <si>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</si>
  <si>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</si>
  <si>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</si>
  <si>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</si>
  <si>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</si>
  <si>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</si>
  <si>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</si>
  <si>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</si>
  <si>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</si>
  <si>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</si>
  <si>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</si>
  <si>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</si>
  <si>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</si>
  <si>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</si>
  <si>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</si>
  <si>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</si>
  <si>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</si>
  <si>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</si>
  <si>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</si>
  <si>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</si>
  <si>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</si>
  <si>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</si>
  <si>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</si>
  <si>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</si>
  <si>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</si>
  <si>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</si>
  <si>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</si>
  <si>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</si>
  <si>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</si>
  <si>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</si>
  <si>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</si>
  <si>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</si>
  <si>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</si>
  <si>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</si>
  <si>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</si>
  <si>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</si>
  <si>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</si>
  <si>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</si>
  <si>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</si>
  <si>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</si>
  <si>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</si>
  <si>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</si>
  <si>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</si>
  <si>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</si>
  <si>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</si>
  <si>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</si>
  <si>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</si>
  <si>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</si>
  <si>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</si>
  <si>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</si>
  <si>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</si>
  <si>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</si>
  <si>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</si>
  <si>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</si>
  <si>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</si>
  <si>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</si>
  <si>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</si>
  <si>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</si>
  <si>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</si>
  <si>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</si>
  <si>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</si>
  <si>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</si>
  <si>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</si>
  <si>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</si>
  <si>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</si>
  <si>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</si>
  <si>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</si>
  <si>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</si>
  <si>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</si>
  <si>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</si>
  <si>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</si>
  <si>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</si>
  <si>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</si>
  <si>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</si>
  <si>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</si>
  <si>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</si>
  <si>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</si>
  <si>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</si>
  <si>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</si>
  <si>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</si>
  <si>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</si>
  <si>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</si>
  <si>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</si>
  <si>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</si>
  <si>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</si>
  <si>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</si>
  <si>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</si>
  <si>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</si>
  <si>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</si>
  <si>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</si>
  <si>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</si>
  <si>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</si>
  <si>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</si>
  <si>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</si>
  <si>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</si>
  <si>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</si>
  <si>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</si>
  <si>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</si>
  <si>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</si>
  <si>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</si>
  <si>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</si>
  <si>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</si>
  <si>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</si>
  <si>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</si>
  <si>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</si>
  <si>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</si>
  <si>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</si>
  <si>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</si>
  <si>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</si>
  <si>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</si>
  <si>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</si>
  <si>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</si>
  <si>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</si>
  <si>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</si>
  <si>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</si>
  <si>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</si>
  <si>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</si>
  <si>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</si>
  <si>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</si>
  <si>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</si>
  <si>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</si>
  <si>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</si>
  <si>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</si>
  <si>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</si>
  <si>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</si>
  <si>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</si>
  <si>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</si>
  <si>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</si>
  <si>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</si>
  <si>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</si>
  <si>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</si>
  <si>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</si>
  <si>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</si>
  <si>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</si>
  <si>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</si>
  <si>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</si>
  <si>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</si>
  <si>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</si>
  <si>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</si>
  <si>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</si>
  <si>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</si>
  <si>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</si>
  <si>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</si>
  <si>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</si>
  <si>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</si>
  <si>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</si>
  <si>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</si>
  <si>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</si>
  <si>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</si>
  <si>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</si>
  <si>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</si>
  <si>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</si>
  <si>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</si>
  <si>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</si>
  <si>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</si>
  <si>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</si>
  <si>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</si>
  <si>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</si>
  <si>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</si>
  <si>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</si>
  <si>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</si>
  <si>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</si>
  <si>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</si>
  <si>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</si>
  <si>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</si>
  <si>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</si>
  <si>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</si>
  <si>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</si>
  <si>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</si>
  <si>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</si>
  <si>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</si>
  <si>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</si>
  <si>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</si>
  <si>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</si>
  <si>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</si>
  <si>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</si>
  <si>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</si>
  <si>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</si>
  <si>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</si>
  <si>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</si>
  <si>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</si>
  <si>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</si>
  <si>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</si>
  <si>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</si>
  <si>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</si>
  <si>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</si>
  <si>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</si>
  <si>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</si>
  <si>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</si>
  <si>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</si>
  <si>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</si>
  <si>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</si>
  <si>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</si>
  <si>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</si>
  <si>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</si>
  <si>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</si>
  <si>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</si>
  <si>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</si>
  <si>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</si>
  <si>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</si>
  <si>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</si>
  <si>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</si>
  <si>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</si>
  <si>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</si>
  <si>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</si>
  <si>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</si>
  <si>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</si>
  <si>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</si>
  <si>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</si>
  <si>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</si>
  <si>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</si>
  <si>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</si>
  <si>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</si>
  <si>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</si>
  <si>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</si>
  <si>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</si>
  <si>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</si>
  <si>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</si>
  <si>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</si>
  <si>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</si>
  <si>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</si>
  <si>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</si>
  <si>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</si>
  <si>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</si>
  <si>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</si>
  <si>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</si>
  <si>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</si>
  <si>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</si>
  <si>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</si>
  <si>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</si>
  <si>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</si>
  <si>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</si>
  <si>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</si>
  <si>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</si>
  <si>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</si>
  <si>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</si>
  <si>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</si>
  <si>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</si>
  <si>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</si>
  <si>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</si>
  <si>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</si>
  <si>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</si>
  <si>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</si>
  <si>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</si>
  <si>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</si>
  <si>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</si>
  <si>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</si>
  <si>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</si>
  <si>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</si>
  <si>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</si>
  <si>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</si>
  <si>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</si>
  <si>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</si>
  <si>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</si>
  <si>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</si>
  <si>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</si>
  <si>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</si>
  <si>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</si>
  <si>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</si>
  <si>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</si>
  <si>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</si>
  <si>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</si>
  <si>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</si>
  <si>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</si>
  <si>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</si>
  <si>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</si>
  <si>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</si>
  <si>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</si>
  <si>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</si>
  <si>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</si>
  <si>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</si>
  <si>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</si>
  <si>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</si>
  <si>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</si>
  <si>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</si>
  <si>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</si>
  <si>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</si>
  <si>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</si>
  <si>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</si>
  <si>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</si>
  <si>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</si>
  <si>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</si>
  <si>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</si>
  <si>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</si>
  <si>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</si>
  <si>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</si>
  <si>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</si>
  <si>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</si>
  <si>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</si>
  <si>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</si>
  <si>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</si>
  <si>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</si>
  <si>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</si>
  <si>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</si>
  <si>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</si>
  <si>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</si>
  <si>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</si>
  <si>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</si>
  <si>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</si>
  <si>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</si>
  <si>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</si>
  <si>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</si>
  <si>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</si>
  <si>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</si>
  <si>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</si>
  <si>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</si>
  <si>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</si>
  <si>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</si>
  <si>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</si>
  <si>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</si>
  <si>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</si>
  <si>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</si>
  <si>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</si>
  <si>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</si>
  <si>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</si>
  <si>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</si>
  <si>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</si>
  <si>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</si>
  <si>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</si>
  <si>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</si>
  <si>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</si>
  <si>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</si>
  <si>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</si>
  <si>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</si>
  <si>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</si>
  <si>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</si>
  <si>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</si>
  <si>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</si>
  <si>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</si>
  <si>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</si>
  <si>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</si>
  <si>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</si>
  <si>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</si>
  <si>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</si>
  <si>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</si>
  <si>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</si>
  <si>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</si>
  <si>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</si>
  <si>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</si>
  <si>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</si>
  <si>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</si>
  <si>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</si>
  <si>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</si>
  <si>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</si>
  <si>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</si>
  <si>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</si>
  <si>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</si>
  <si>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</si>
  <si>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</si>
  <si>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</si>
  <si>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</si>
  <si>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</si>
  <si>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</si>
  <si>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</si>
  <si>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</si>
  <si>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</si>
  <si>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</si>
  <si>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</si>
  <si>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</si>
  <si>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</si>
  <si>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</si>
  <si>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</si>
  <si>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</si>
  <si>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</si>
  <si>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</si>
  <si>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</si>
  <si>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</si>
  <si>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</si>
  <si>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</si>
  <si>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</si>
  <si>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</si>
  <si>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</si>
  <si>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</si>
  <si>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</si>
  <si>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</si>
  <si>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</si>
  <si>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</si>
  <si>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</si>
  <si>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</si>
  <si>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</si>
  <si>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</si>
  <si>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</si>
  <si>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</si>
  <si>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</si>
  <si>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</si>
  <si>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</si>
  <si>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</si>
  <si>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</si>
  <si>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</si>
  <si>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</si>
  <si>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</si>
  <si>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</si>
  <si>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</si>
  <si>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</si>
  <si>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</si>
  <si>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</si>
  <si>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</si>
  <si>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</si>
  <si>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</si>
  <si>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</si>
  <si>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</si>
  <si>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</si>
  <si>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</si>
  <si>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</si>
  <si>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</si>
  <si>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</si>
  <si>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</si>
  <si>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</si>
  <si>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</si>
  <si>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</si>
  <si>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</si>
  <si>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</si>
  <si>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</si>
  <si>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</si>
  <si>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</si>
  <si>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</si>
  <si>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</si>
  <si>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</si>
  <si>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</si>
  <si>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</si>
  <si>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</si>
  <si>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</si>
  <si>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</si>
  <si>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</si>
  <si>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</si>
  <si>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</si>
  <si>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</si>
  <si>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</si>
  <si>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</si>
  <si>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</si>
  <si>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</si>
  <si>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</si>
  <si>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</si>
  <si>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</si>
  <si>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</si>
  <si>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</si>
  <si>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</si>
  <si>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</si>
  <si>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</si>
  <si>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</si>
  <si>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</si>
  <si>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</si>
  <si>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</si>
  <si>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</si>
  <si>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</si>
  <si>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</si>
  <si>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</si>
  <si>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</si>
  <si>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</si>
  <si>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</si>
  <si>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</si>
  <si>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</si>
  <si>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</si>
  <si>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</si>
  <si>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</si>
  <si>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</si>
  <si>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</si>
  <si>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</si>
  <si>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</si>
  <si>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</si>
  <si>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</si>
  <si>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</si>
  <si>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</si>
  <si>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</si>
  <si>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</si>
  <si>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</si>
  <si>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</si>
  <si>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</si>
  <si>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</si>
  <si>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</si>
  <si>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</si>
  <si>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</si>
  <si>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</si>
  <si>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</si>
  <si>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</si>
  <si>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</si>
  <si>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</si>
  <si>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</si>
  <si>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</si>
  <si>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</si>
  <si>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</si>
  <si>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</si>
  <si>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</si>
  <si>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</si>
  <si>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</si>
  <si>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</si>
  <si>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</si>
  <si>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</si>
  <si>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</si>
  <si>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</si>
  <si>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</si>
  <si>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</si>
  <si>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</si>
  <si>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</si>
  <si>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</si>
  <si>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</si>
  <si>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</si>
  <si>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</si>
  <si>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</si>
  <si>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</si>
  <si>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</si>
  <si>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</si>
  <si>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</si>
  <si>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</si>
  <si>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</si>
  <si>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</si>
  <si>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</si>
  <si>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</si>
  <si>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</si>
  <si>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</si>
  <si>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</si>
  <si>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</si>
  <si>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</si>
  <si>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</si>
  <si>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</si>
  <si>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</si>
  <si>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</si>
  <si>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</si>
  <si>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</si>
  <si>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</si>
  <si>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</si>
  <si>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</si>
  <si>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</si>
  <si>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</si>
  <si>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</si>
  <si>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</si>
  <si>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</si>
  <si>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</si>
  <si>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</si>
  <si>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</si>
  <si>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</si>
  <si>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</si>
  <si>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</si>
  <si>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</si>
  <si>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</si>
  <si>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</si>
  <si>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</si>
  <si>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</si>
  <si>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</si>
  <si>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</si>
  <si>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</si>
  <si>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</si>
  <si>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</si>
  <si>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</si>
  <si>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</si>
  <si>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</si>
  <si>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</si>
  <si>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</si>
  <si>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</si>
  <si>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</si>
  <si>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</si>
  <si>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</si>
  <si>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</si>
  <si>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</si>
  <si>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</si>
  <si>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</si>
  <si>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</si>
  <si>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</si>
  <si>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</si>
  <si>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</si>
  <si>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</si>
  <si>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</si>
  <si>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</si>
  <si>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</si>
  <si>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</si>
  <si>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</si>
  <si>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</si>
  <si>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</si>
  <si>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</si>
  <si>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</si>
  <si>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</si>
  <si>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</si>
  <si>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</si>
  <si>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</si>
  <si>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</si>
  <si>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</si>
  <si>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</si>
  <si>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</si>
  <si>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</si>
  <si>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</si>
  <si>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</si>
  <si>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</si>
  <si>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</si>
  <si>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</si>
  <si>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</si>
  <si>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</si>
  <si>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</si>
  <si>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</si>
  <si>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</si>
  <si>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</si>
  <si>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</si>
  <si>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</si>
  <si>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</si>
  <si>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</si>
  <si>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</si>
  <si>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</si>
  <si>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</si>
  <si>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</si>
  <si>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</si>
  <si>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</si>
  <si>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</si>
  <si>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</si>
  <si>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</si>
  <si>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</si>
  <si>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</si>
  <si>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</si>
  <si>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</si>
  <si>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</si>
  <si>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</si>
  <si>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</si>
  <si>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</si>
  <si>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</si>
  <si>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</si>
  <si>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</si>
  <si>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</si>
  <si>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</si>
  <si>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</si>
  <si>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</si>
  <si>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</si>
  <si>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</si>
  <si>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</si>
  <si>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</si>
  <si>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</si>
  <si>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</si>
  <si>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</si>
  <si>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</si>
  <si>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</si>
  <si>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</si>
  <si>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</si>
  <si>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</si>
  <si>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</si>
  <si>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</si>
  <si>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</si>
  <si>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</si>
  <si>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</si>
  <si>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</si>
  <si>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</si>
  <si>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</si>
  <si>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</si>
  <si>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</si>
  <si>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</si>
  <si>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</si>
  <si>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</si>
  <si>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</si>
  <si>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</si>
  <si>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</si>
  <si>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</si>
  <si>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</si>
  <si>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</si>
  <si>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</si>
  <si>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</si>
  <si>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</si>
  <si>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</si>
  <si>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</si>
  <si>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</si>
  <si>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</si>
  <si>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</si>
  <si>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</si>
  <si>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</si>
  <si>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</si>
  <si>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</si>
  <si>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</si>
  <si>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</si>
  <si>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</si>
  <si>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</si>
  <si>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</si>
  <si>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</si>
  <si>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</si>
  <si>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</si>
  <si>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</si>
  <si>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</si>
  <si>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</si>
  <si>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</si>
  <si>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</si>
  <si>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</si>
  <si>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</si>
  <si>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</si>
  <si>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</si>
  <si>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</si>
  <si>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</si>
  <si>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</si>
  <si>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</si>
  <si>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</si>
  <si>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</si>
  <si>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</si>
  <si>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</si>
  <si>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</si>
  <si>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</si>
  <si>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</si>
  <si>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</si>
  <si>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</si>
  <si>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</si>
  <si>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</si>
  <si>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</si>
  <si>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</si>
  <si>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</si>
  <si>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</si>
  <si>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</si>
  <si>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</si>
  <si>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</si>
  <si>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</si>
  <si>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</si>
  <si>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</si>
  <si>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</si>
  <si>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</si>
  <si>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</si>
  <si>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</si>
  <si>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</si>
  <si>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</si>
  <si>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</si>
  <si>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</si>
  <si>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</si>
  <si>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</si>
  <si>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</si>
  <si>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</si>
  <si>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</si>
  <si>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</si>
  <si>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</si>
  <si>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</si>
  <si>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</si>
  <si>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</si>
  <si>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</si>
  <si>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</si>
  <si>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</si>
  <si>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</si>
  <si>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</si>
  <si>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</si>
  <si>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</si>
  <si>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</si>
  <si>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</si>
  <si>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</si>
  <si>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</si>
  <si>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</si>
  <si>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</si>
  <si>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</si>
  <si>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</si>
  <si>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</si>
  <si>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</si>
  <si>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</si>
  <si>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</si>
  <si>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</si>
  <si>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</si>
  <si>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</si>
  <si>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</si>
  <si>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</si>
  <si>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</si>
  <si>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</si>
  <si>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</si>
  <si>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</si>
  <si>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</si>
  <si>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</si>
  <si>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</si>
  <si>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</si>
  <si>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</si>
  <si>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</si>
  <si>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</si>
  <si>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</si>
  <si>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</si>
  <si>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</si>
  <si>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</si>
  <si>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</si>
  <si>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</si>
  <si>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</si>
  <si>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</si>
  <si>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</si>
  <si>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</si>
  <si>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</si>
  <si>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</si>
  <si>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</si>
  <si>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</si>
  <si>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</si>
  <si>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</si>
  <si>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</si>
  <si>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</si>
  <si>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</si>
  <si>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</si>
  <si>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</si>
  <si>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</si>
  <si>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</si>
  <si>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</si>
  <si>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</si>
  <si>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</si>
  <si>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</si>
  <si>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</si>
  <si>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</si>
  <si>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</si>
  <si>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</si>
  <si>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</si>
  <si>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</si>
  <si>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</si>
  <si>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</si>
  <si>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</si>
  <si>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</si>
  <si>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</si>
  <si>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</si>
  <si>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</si>
  <si>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</si>
  <si>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</si>
  <si>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</si>
  <si>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</si>
  <si>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</si>
  <si>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</si>
  <si>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</si>
  <si>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</si>
  <si>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</si>
  <si>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</si>
  <si>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</si>
  <si>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</si>
  <si>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</si>
  <si>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</si>
  <si>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</si>
  <si>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</si>
  <si>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</si>
  <si>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</si>
  <si>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</si>
  <si>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</si>
  <si>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</si>
  <si>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</si>
  <si>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</si>
  <si>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</si>
  <si>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</si>
  <si>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</si>
  <si>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</si>
  <si>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</si>
  <si>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</si>
  <si>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</si>
  <si>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</si>
  <si>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</si>
  <si>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</si>
  <si>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</si>
  <si>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</si>
  <si>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</si>
  <si>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</si>
  <si>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</si>
  <si>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</si>
  <si>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</si>
  <si>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</si>
  <si>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</si>
  <si>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</si>
  <si>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</si>
  <si>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</si>
  <si>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</si>
  <si>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</si>
  <si>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</si>
  <si>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</si>
  <si>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</si>
  <si>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</si>
  <si>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</si>
  <si>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</si>
  <si>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</si>
  <si>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</si>
  <si>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</si>
  <si>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</si>
  <si>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</si>
  <si>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</si>
  <si>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</si>
  <si>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</si>
  <si>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</si>
  <si>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</si>
  <si>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</si>
  <si>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</si>
  <si>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</si>
  <si>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</si>
  <si>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</si>
  <si>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</si>
  <si>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</si>
  <si>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</si>
  <si>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</si>
  <si>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</si>
  <si>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</si>
  <si>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</si>
  <si>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</si>
  <si>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</si>
  <si>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</si>
  <si>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</si>
  <si>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</si>
  <si>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</si>
  <si>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</si>
  <si>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</si>
  <si>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</si>
  <si>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</si>
  <si>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</si>
  <si>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</si>
  <si>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</si>
  <si>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</si>
  <si>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</si>
  <si>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</si>
  <si>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</si>
  <si>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</si>
  <si>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</si>
  <si>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</si>
  <si>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</si>
  <si>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</si>
  <si>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</si>
  <si>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</si>
  <si>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</si>
  <si>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</si>
  <si>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</si>
  <si>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</si>
  <si>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</si>
  <si>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</si>
  <si>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</si>
  <si>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</si>
  <si>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</si>
  <si>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</si>
  <si>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</si>
  <si>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</si>
  <si>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</si>
  <si>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</si>
  <si>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</si>
  <si>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</si>
  <si>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</si>
  <si>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</si>
  <si>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</si>
  <si>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</si>
  <si>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</si>
  <si>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</si>
  <si>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</si>
  <si>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</si>
  <si>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</si>
  <si>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</si>
  <si>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</si>
  <si>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</si>
  <si>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</si>
  <si>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</si>
  <si>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</si>
  <si>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</si>
  <si>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</si>
  <si>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</si>
  <si>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</si>
  <si>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</si>
  <si>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</si>
  <si>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</si>
  <si>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</si>
  <si>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</si>
  <si>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</si>
  <si>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</si>
  <si>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</si>
  <si>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</si>
  <si>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</si>
  <si>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</si>
  <si>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</si>
  <si>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</si>
  <si>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</si>
  <si>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</si>
  <si>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</si>
  <si>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</si>
  <si>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</si>
  <si>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</si>
  <si>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</si>
  <si>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</si>
  <si>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</si>
  <si>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</si>
  <si>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</si>
  <si>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</si>
  <si>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</si>
  <si>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</si>
  <si>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</si>
  <si>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</si>
  <si>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</si>
  <si>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</si>
  <si>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</si>
  <si>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</si>
  <si>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</si>
  <si>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</si>
  <si>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</si>
  <si>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</si>
  <si>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</si>
  <si>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</si>
  <si>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</si>
  <si>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</si>
  <si>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</si>
  <si>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</si>
  <si>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</si>
  <si>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</si>
  <si>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</si>
  <si>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</si>
  <si>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</si>
  <si>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</si>
  <si>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</si>
  <si>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</si>
  <si>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</si>
  <si>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</si>
  <si>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</si>
  <si>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</si>
  <si>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</si>
  <si>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</si>
  <si>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</si>
  <si>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</si>
  <si>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</si>
  <si>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</si>
  <si>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</si>
  <si>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</si>
  <si>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</si>
  <si>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</si>
  <si>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</si>
  <si>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</si>
  <si>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</si>
  <si>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</si>
  <si>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</si>
  <si>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</si>
  <si>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</si>
  <si>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</si>
  <si>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</si>
  <si>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</si>
  <si>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</si>
  <si>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</si>
  <si>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</si>
  <si>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</si>
  <si>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</si>
  <si>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</si>
  <si>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</si>
  <si>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</si>
  <si>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</si>
  <si>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</si>
  <si>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</si>
  <si>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</si>
  <si>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</si>
  <si>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</si>
  <si>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</si>
  <si>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</si>
  <si>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</si>
  <si>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</si>
  <si>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</si>
  <si>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</si>
  <si>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</si>
  <si>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</si>
  <si>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</si>
  <si>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</si>
  <si>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</si>
  <si>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</si>
  <si>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</si>
  <si>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</si>
  <si>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</si>
  <si>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</si>
  <si>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</si>
  <si>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</si>
  <si>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</si>
  <si>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</si>
  <si>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</si>
  <si>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</si>
  <si>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</si>
  <si>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</si>
  <si>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</si>
  <si>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</si>
  <si>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</si>
  <si>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</si>
  <si>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</si>
  <si>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</si>
  <si>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</si>
  <si>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</si>
  <si>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</si>
  <si>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</si>
  <si>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</si>
  <si>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</si>
  <si>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</si>
  <si>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</si>
  <si>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</si>
  <si>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</si>
  <si>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</si>
  <si>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</si>
  <si>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</si>
  <si>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</si>
  <si>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</si>
  <si>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</si>
  <si>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</si>
  <si>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</si>
  <si>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</si>
  <si>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</si>
  <si>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</si>
  <si>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</si>
  <si>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</si>
  <si>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</si>
  <si>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</si>
  <si>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</si>
  <si>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</si>
  <si>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</si>
  <si>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</si>
  <si>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</si>
  <si>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</si>
  <si>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</si>
  <si>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</si>
  <si>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</si>
  <si>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</si>
  <si>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</si>
  <si>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</si>
  <si>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</si>
  <si>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</si>
  <si>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</si>
  <si>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</si>
  <si>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</si>
  <si>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</si>
  <si>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</si>
  <si>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</si>
  <si>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</si>
  <si>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</si>
  <si>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</si>
  <si>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</si>
  <si>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</si>
  <si>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</si>
  <si>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</si>
  <si>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</si>
  <si>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</si>
  <si>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</si>
  <si>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</si>
  <si>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</si>
  <si>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</si>
  <si>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</si>
  <si>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</si>
  <si>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</si>
  <si>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</si>
  <si>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</si>
  <si>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</si>
  <si>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</si>
  <si>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</si>
  <si>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</si>
  <si>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</si>
  <si>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</si>
  <si>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</si>
  <si>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</si>
  <si>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</si>
  <si>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</si>
  <si>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</si>
  <si>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</si>
  <si>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</si>
  <si>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</si>
  <si>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</si>
  <si>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</si>
  <si>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</si>
  <si>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</si>
  <si>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</si>
  <si>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</si>
  <si>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</si>
  <si>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</si>
  <si>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</si>
  <si>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</si>
  <si>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</si>
  <si>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</si>
  <si>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</si>
  <si>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</si>
  <si>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</si>
  <si>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</si>
  <si>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</si>
  <si>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</si>
  <si>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</si>
  <si>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</si>
  <si>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</si>
  <si>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</si>
  <si>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</si>
  <si>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</si>
  <si>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</si>
  <si>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</si>
  <si>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</si>
  <si>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</si>
  <si>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</si>
  <si>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</si>
  <si>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</si>
  <si>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</si>
  <si>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</si>
  <si>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</si>
  <si>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</si>
  <si>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</si>
  <si>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</si>
  <si>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</si>
  <si>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</si>
  <si>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</si>
  <si>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</si>
  <si>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</si>
  <si>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</si>
  <si>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</si>
  <si>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</si>
  <si>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</si>
  <si>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</si>
  <si>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</si>
  <si>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</si>
  <si>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</si>
  <si>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</si>
  <si>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</si>
  <si>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</si>
  <si>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</si>
  <si>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</si>
  <si>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</si>
  <si>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</si>
  <si>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</si>
  <si>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</si>
  <si>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</si>
  <si>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</si>
  <si>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</si>
  <si>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</si>
  <si>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</si>
  <si>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</si>
  <si>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</si>
  <si>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</si>
  <si>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</si>
  <si>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</si>
  <si>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</si>
  <si>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</si>
  <si>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</si>
  <si>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</si>
  <si>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</si>
  <si>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</si>
  <si>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</si>
  <si>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</si>
  <si>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</si>
  <si>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</si>
  <si>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</si>
  <si>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</si>
  <si>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</si>
  <si>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</si>
  <si>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</si>
  <si>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</si>
  <si>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</si>
  <si>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</si>
  <si>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</si>
  <si>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</si>
  <si>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</si>
  <si>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</si>
  <si>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</si>
  <si>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</si>
  <si>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</si>
  <si>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</si>
  <si>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</si>
  <si>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</si>
  <si>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</si>
  <si>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</si>
  <si>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</si>
  <si>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</si>
  <si>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</si>
  <si>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</si>
  <si>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</si>
  <si>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</si>
  <si>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</si>
  <si>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</si>
  <si>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</si>
  <si>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</si>
  <si>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</si>
  <si>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</si>
  <si>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</si>
  <si>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</si>
  <si>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</si>
  <si>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</si>
  <si>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</si>
  <si>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</si>
  <si>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</si>
  <si>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</si>
  <si>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</si>
  <si>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</si>
  <si>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</si>
  <si>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</si>
  <si>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</si>
  <si>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</si>
  <si>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</si>
  <si>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</si>
  <si>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</si>
  <si>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</si>
  <si>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</si>
  <si>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</si>
  <si>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</si>
  <si>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</si>
  <si>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</si>
  <si>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</si>
  <si>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</si>
  <si>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</si>
  <si>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</si>
  <si>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</si>
  <si>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</si>
  <si>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</si>
  <si>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</si>
  <si>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</si>
  <si>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</si>
  <si>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</si>
  <si>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</si>
  <si>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</si>
  <si>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</si>
  <si>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</si>
  <si>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</si>
  <si>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</si>
  <si>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</si>
  <si>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</si>
  <si>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</si>
  <si>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</si>
  <si>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</si>
  <si>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</si>
  <si>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</si>
  <si>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</si>
  <si>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</si>
  <si>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</si>
  <si>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</si>
  <si>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</si>
  <si>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</si>
  <si>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</si>
  <si>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</si>
  <si>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</si>
  <si>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</si>
  <si>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</si>
  <si>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</si>
  <si>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</si>
  <si>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</si>
  <si>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</si>
  <si>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</si>
  <si>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</si>
  <si>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</si>
  <si>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</si>
  <si>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</si>
  <si>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</si>
  <si>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</si>
  <si>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</si>
  <si>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</si>
  <si>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</si>
  <si>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</si>
  <si>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</si>
  <si>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</si>
  <si>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</si>
  <si>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</si>
  <si>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</si>
  <si>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</si>
  <si>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</si>
  <si>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</si>
  <si>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</si>
  <si>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</si>
  <si>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</si>
  <si>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</si>
  <si>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</si>
  <si>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</si>
  <si>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</si>
  <si>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</si>
  <si>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</si>
  <si>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</si>
  <si>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</si>
  <si>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</si>
  <si>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</si>
  <si>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</si>
  <si>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</si>
  <si>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</si>
  <si>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</si>
  <si>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</si>
  <si>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</si>
  <si>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</si>
  <si>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</si>
  <si>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</si>
  <si>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</si>
  <si>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</si>
  <si>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</si>
  <si>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</si>
  <si>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</si>
  <si>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</si>
  <si>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</si>
  <si>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</si>
  <si>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</si>
  <si>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</si>
  <si>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</si>
  <si>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</si>
  <si>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</si>
  <si>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</si>
  <si>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</si>
  <si>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</si>
  <si>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</si>
  <si>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</si>
  <si>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</si>
  <si>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</si>
  <si>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</si>
  <si>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</si>
  <si>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</si>
  <si>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</si>
  <si>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</si>
  <si>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</si>
  <si>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</si>
  <si>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</si>
  <si>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</si>
  <si>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</si>
  <si>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</si>
  <si>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</si>
  <si>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</si>
  <si>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</si>
  <si>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</si>
  <si>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</si>
  <si>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</si>
  <si>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</si>
  <si>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</si>
  <si>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</si>
  <si>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</si>
  <si>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</si>
  <si>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</si>
  <si>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</si>
  <si>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</si>
  <si>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</si>
  <si>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</si>
  <si>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</si>
  <si>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</si>
  <si>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</si>
  <si>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</si>
  <si>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</si>
  <si>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</si>
  <si>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</si>
  <si>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</si>
  <si>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</si>
  <si>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</si>
  <si>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</si>
  <si>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</si>
  <si>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</si>
  <si>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</si>
  <si>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</si>
  <si>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</si>
  <si>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</si>
  <si>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</si>
  <si>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</si>
  <si>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</si>
  <si>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</si>
  <si>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</si>
  <si>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</si>
  <si>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</si>
  <si>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</si>
  <si>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</si>
  <si>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</si>
  <si>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</si>
  <si>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</si>
  <si>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</si>
  <si>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</si>
  <si>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</si>
  <si>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</si>
  <si>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</si>
  <si>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</si>
  <si>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</si>
  <si>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</si>
  <si>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</si>
  <si>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</si>
  <si>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</si>
  <si>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</si>
  <si>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</si>
  <si>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</si>
  <si>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</si>
  <si>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</si>
  <si>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</si>
  <si>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</si>
  <si>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</si>
  <si>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</si>
  <si>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</si>
  <si>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</si>
  <si>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</si>
  <si>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</si>
  <si>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</si>
  <si>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</si>
  <si>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</si>
  <si>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</si>
  <si>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</si>
  <si>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</si>
  <si>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</si>
  <si>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</si>
  <si>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</si>
  <si>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</si>
  <si>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</si>
  <si>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</si>
  <si>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</si>
  <si>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</si>
  <si>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</si>
  <si>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</si>
  <si>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</si>
  <si>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</si>
  <si>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</si>
  <si>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</si>
  <si>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</si>
  <si>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</si>
  <si>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</si>
  <si>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</si>
  <si>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</si>
  <si>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</si>
  <si>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</si>
  <si>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</si>
  <si>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</si>
  <si>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</si>
  <si>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</si>
  <si>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</si>
  <si>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</si>
  <si>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</si>
  <si>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</si>
  <si>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</si>
  <si>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</si>
  <si>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</si>
  <si>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</si>
  <si>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</si>
  <si>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</si>
  <si>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</si>
  <si>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</si>
  <si>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</si>
  <si>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</si>
  <si>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</si>
  <si>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</si>
  <si>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</si>
  <si>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</si>
  <si>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</si>
  <si>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</si>
  <si>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</si>
  <si>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</si>
  <si>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</si>
  <si>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</si>
  <si>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</si>
  <si>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</si>
  <si>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</si>
  <si>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</si>
  <si>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</si>
  <si>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</si>
  <si>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</si>
  <si>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</si>
  <si>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</si>
  <si>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</si>
  <si>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</si>
  <si>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</si>
  <si>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</si>
  <si>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</si>
  <si>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</si>
  <si>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</si>
  <si>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</si>
  <si>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</si>
  <si>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</si>
  <si>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</si>
  <si>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</si>
  <si>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</si>
  <si>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</si>
  <si>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</si>
  <si>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</si>
  <si>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</si>
  <si>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</si>
  <si>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</si>
  <si>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</si>
  <si>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</si>
  <si>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</si>
  <si>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</si>
  <si>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</si>
  <si>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</si>
  <si>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</si>
  <si>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</si>
  <si>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</si>
  <si>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</si>
  <si>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</si>
  <si>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</si>
  <si>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</si>
  <si>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</si>
  <si>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</si>
  <si>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</si>
  <si>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</si>
  <si>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</si>
  <si>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</si>
  <si>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</si>
  <si>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</si>
  <si>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</si>
  <si>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</si>
  <si>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</si>
  <si>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</si>
  <si>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</si>
  <si>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</si>
  <si>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</si>
  <si>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</si>
  <si>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</si>
  <si>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</si>
  <si>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</si>
  <si>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</si>
  <si>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</si>
  <si>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</si>
  <si>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</si>
  <si>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</si>
  <si>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</si>
  <si>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</si>
  <si>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</si>
  <si>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</si>
  <si>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</si>
  <si>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</si>
  <si>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</si>
  <si>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</si>
  <si>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</si>
  <si>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</si>
  <si>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</si>
  <si>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</si>
  <si>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</si>
  <si>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</si>
  <si>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</si>
  <si>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</si>
  <si>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</si>
  <si>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</si>
  <si>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</si>
  <si>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</si>
  <si>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</si>
  <si>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</si>
  <si>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</si>
  <si>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</si>
  <si>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</si>
  <si>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</si>
  <si>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</si>
  <si>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</si>
  <si>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</si>
  <si>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</si>
  <si>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</si>
  <si>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</si>
  <si>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</si>
  <si>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</si>
  <si>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</si>
  <si>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</si>
  <si>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</si>
  <si>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</si>
  <si>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</si>
  <si>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</si>
  <si>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</si>
  <si>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</si>
  <si>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</si>
  <si>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</si>
  <si>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</si>
  <si>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</si>
  <si>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</si>
  <si>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</si>
  <si>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</si>
  <si>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</si>
  <si>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</si>
  <si>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</si>
  <si>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</si>
  <si>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</si>
  <si>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</si>
  <si>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</si>
  <si>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</si>
  <si>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</si>
  <si>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</si>
  <si>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</si>
  <si>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</si>
  <si>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</si>
  <si>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</si>
  <si>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</si>
  <si>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</si>
  <si>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</si>
  <si>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</si>
  <si>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</si>
  <si>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</si>
  <si>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</si>
  <si>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</si>
  <si>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</si>
  <si>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</si>
  <si>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</si>
  <si>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</si>
  <si>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</si>
  <si>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</si>
  <si>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</si>
  <si>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</si>
  <si>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</si>
  <si>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</si>
  <si>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</si>
  <si>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</si>
  <si>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</si>
  <si>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</si>
  <si>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</si>
  <si>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</si>
  <si>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</si>
  <si>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</si>
  <si>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</si>
  <si>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</si>
  <si>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</si>
  <si>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</si>
  <si>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</si>
  <si>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</si>
  <si>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</si>
  <si>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</si>
  <si>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</si>
  <si>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</si>
  <si>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</si>
  <si>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</si>
  <si>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</si>
  <si>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</si>
  <si>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</si>
  <si>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</si>
  <si>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</si>
  <si>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</si>
  <si>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</si>
  <si>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</si>
  <si>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</si>
  <si>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</si>
  <si>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</si>
  <si>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</si>
  <si>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</si>
  <si>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</si>
  <si>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</si>
  <si>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</si>
  <si>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</si>
  <si>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</si>
  <si>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</si>
  <si>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</si>
  <si>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</si>
  <si>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</si>
  <si>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</si>
  <si>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</si>
  <si>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</si>
  <si>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</si>
  <si>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</si>
  <si>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</si>
  <si>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</si>
  <si>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</si>
  <si>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</si>
  <si>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</si>
  <si>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</si>
  <si>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</si>
  <si>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</si>
  <si>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</si>
  <si>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</si>
  <si>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</si>
  <si>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</si>
  <si>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</si>
  <si>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</si>
  <si>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</si>
  <si>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</si>
  <si>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</si>
  <si>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</si>
  <si>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</si>
  <si>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</si>
  <si>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</si>
  <si>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</si>
  <si>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</si>
  <si>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</si>
  <si>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</si>
  <si>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</si>
  <si>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</si>
  <si>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</si>
  <si>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</si>
  <si>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</si>
  <si>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</si>
  <si>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</si>
  <si>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</si>
  <si>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</si>
  <si>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</si>
  <si>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</si>
  <si>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</si>
  <si>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</si>
  <si>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</si>
  <si>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</si>
  <si>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</si>
  <si>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</si>
  <si>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</si>
  <si>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</si>
  <si>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</si>
  <si>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</si>
  <si>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</si>
  <si>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</si>
  <si>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</si>
  <si>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</si>
  <si>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</si>
  <si>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</si>
  <si>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</si>
  <si>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</si>
  <si>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</si>
  <si>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</si>
  <si>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</si>
  <si>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</si>
  <si>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</si>
  <si>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</si>
  <si>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</si>
  <si>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</si>
  <si>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</si>
  <si>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</si>
  <si>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</si>
  <si>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</si>
  <si>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</si>
  <si>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</si>
  <si>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</si>
  <si>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</si>
  <si>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</si>
  <si>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</si>
  <si>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</si>
  <si>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</si>
  <si>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</si>
  <si>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</si>
  <si>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</si>
  <si>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</si>
  <si>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</si>
  <si>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</si>
  <si>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</si>
  <si>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</si>
  <si>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</si>
  <si>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</si>
  <si>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</si>
  <si>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</si>
  <si>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</si>
  <si>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</si>
  <si>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</si>
  <si>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</si>
  <si>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</si>
  <si>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</si>
  <si>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</si>
  <si>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</si>
  <si>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</si>
  <si>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</si>
  <si>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</si>
  <si>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</si>
  <si>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</si>
  <si>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</si>
  <si>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</si>
  <si>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</si>
  <si>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</si>
  <si>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</si>
  <si>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</si>
  <si>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</si>
  <si>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</si>
  <si>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</si>
  <si>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</si>
  <si>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</si>
  <si>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</si>
  <si>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</si>
  <si>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</si>
  <si>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</si>
  <si>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</si>
  <si>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</si>
  <si>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</si>
  <si>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</si>
  <si>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</si>
  <si>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</si>
  <si>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</si>
  <si>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</si>
  <si>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</si>
  <si>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</si>
  <si>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</si>
  <si>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</si>
  <si>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</si>
  <si>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</si>
  <si>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</si>
  <si>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</si>
  <si>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</si>
  <si>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</si>
  <si>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</si>
  <si>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</si>
  <si>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</si>
  <si>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</si>
  <si>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</si>
  <si>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</si>
  <si>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</si>
  <si>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</si>
  <si>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</si>
  <si>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</si>
  <si>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</si>
  <si>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</si>
  <si>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</si>
  <si>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</si>
  <si>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</si>
  <si>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</si>
  <si>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</si>
  <si>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</si>
  <si>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</si>
  <si>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</si>
  <si>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</si>
  <si>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</si>
  <si>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</si>
  <si>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</si>
  <si>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</si>
  <si>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</si>
  <si>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</si>
  <si>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</si>
  <si>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</si>
  <si>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</si>
  <si>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</si>
  <si>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</si>
  <si>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</si>
  <si>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</si>
  <si>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</si>
  <si>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</si>
  <si>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</si>
  <si>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</si>
  <si>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</si>
  <si>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</si>
  <si>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</si>
  <si>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</si>
  <si>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</si>
  <si>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</si>
  <si>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</si>
  <si>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</si>
  <si>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</si>
  <si>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</si>
  <si>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</si>
  <si>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</si>
  <si>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</si>
  <si>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</si>
  <si>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</si>
  <si>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</si>
  <si>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</si>
  <si>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</si>
  <si>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</si>
  <si>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</si>
  <si>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</si>
  <si>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</si>
  <si>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</si>
  <si>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</si>
  <si>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</si>
  <si>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</si>
  <si>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</si>
  <si>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</si>
  <si>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</si>
  <si>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</si>
  <si>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</si>
  <si>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</si>
  <si>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</si>
  <si>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</si>
  <si>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</si>
  <si>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</si>
  <si>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</si>
  <si>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</si>
  <si>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</si>
  <si>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</si>
  <si>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</si>
  <si>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</si>
  <si>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</si>
  <si>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</si>
  <si>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</si>
  <si>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</si>
  <si>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</si>
  <si>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</si>
  <si>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</si>
  <si>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</si>
  <si>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</si>
  <si>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</si>
  <si>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</si>
  <si>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</si>
  <si>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</si>
  <si>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</si>
  <si>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</si>
  <si>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</si>
  <si>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</si>
  <si>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</si>
  <si>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</si>
  <si>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</si>
  <si>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</si>
  <si>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</si>
  <si>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</si>
  <si>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</si>
  <si>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</si>
  <si>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</si>
  <si>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</si>
  <si>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</si>
  <si>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</si>
  <si>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</si>
  <si>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</si>
  <si>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</si>
  <si>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</si>
  <si>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</si>
  <si>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</si>
  <si>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</si>
  <si>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</si>
  <si>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</si>
  <si>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</si>
  <si>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</si>
  <si>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</si>
  <si>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</si>
  <si>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</si>
  <si>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</si>
  <si>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</si>
  <si>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</si>
  <si>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</si>
  <si>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</si>
  <si>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</si>
  <si>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</si>
  <si>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</si>
  <si>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</si>
  <si>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</si>
  <si>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</si>
  <si>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</si>
  <si>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</si>
  <si>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</si>
  <si>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</si>
  <si>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</si>
  <si>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</si>
  <si>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</si>
  <si>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</si>
  <si>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</si>
  <si>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</si>
  <si>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</si>
  <si>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</si>
  <si>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</si>
  <si>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</si>
  <si>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</si>
  <si>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</si>
  <si>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</si>
  <si>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</si>
  <si>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</si>
  <si>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</si>
  <si>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</si>
  <si>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</si>
  <si>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</si>
  <si>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</si>
  <si>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</si>
  <si>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</si>
  <si>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</si>
  <si>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</si>
  <si>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</si>
  <si>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</si>
  <si>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</si>
  <si>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</si>
  <si>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</si>
  <si>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</si>
  <si>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</si>
  <si>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</si>
  <si>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</si>
  <si>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</si>
  <si>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</si>
  <si>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</si>
  <si>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</si>
  <si>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</si>
  <si>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</si>
  <si>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</si>
  <si>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</si>
  <si>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</si>
  <si>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</si>
  <si>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</si>
  <si>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</si>
  <si>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</si>
  <si>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</si>
  <si>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</si>
  <si>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</si>
  <si>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</si>
  <si>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</si>
  <si>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</si>
  <si>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</si>
  <si>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</si>
  <si>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</si>
  <si>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</si>
  <si>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</si>
  <si>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</si>
  <si>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</si>
  <si>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</si>
  <si>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</si>
  <si>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</si>
  <si>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</si>
  <si>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</si>
  <si>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</si>
  <si>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</si>
  <si>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</si>
  <si>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</si>
  <si>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</si>
  <si>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</si>
  <si>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</si>
  <si>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</si>
  <si>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</si>
  <si>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</si>
  <si>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</si>
  <si>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</si>
  <si>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</si>
  <si>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</si>
  <si>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</si>
  <si>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</si>
  <si>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</si>
  <si>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</si>
  <si>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</si>
  <si>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</si>
  <si>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</si>
  <si>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</si>
  <si>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</si>
  <si>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</si>
  <si>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</si>
  <si>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</si>
  <si>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</si>
  <si>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</si>
  <si>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</si>
  <si>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</si>
  <si>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</si>
  <si>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</si>
  <si>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</si>
  <si>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</si>
  <si>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</si>
  <si>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</si>
  <si>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</si>
  <si>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</si>
  <si>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</si>
  <si>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</si>
  <si>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</si>
  <si>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</si>
  <si>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</si>
  <si>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</si>
  <si>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</si>
  <si>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</si>
  <si>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</si>
  <si>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</si>
  <si>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</si>
  <si>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</si>
  <si>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</si>
  <si>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</si>
  <si>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</si>
  <si>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</si>
  <si>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</si>
  <si>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</si>
  <si>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</si>
  <si>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</si>
  <si>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</si>
  <si>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</si>
  <si>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</si>
  <si>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</si>
  <si>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</si>
  <si>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</si>
  <si>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</si>
  <si>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</si>
  <si>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</si>
  <si>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</si>
  <si>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</si>
  <si>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</si>
  <si>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</si>
  <si>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</si>
  <si>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</si>
  <si>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</si>
  <si>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</si>
  <si>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</si>
  <si>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</si>
  <si>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</si>
  <si>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</si>
  <si>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</si>
  <si>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</si>
  <si>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</si>
  <si>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</si>
  <si>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</si>
  <si>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</si>
  <si>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</si>
  <si>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</si>
  <si>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</si>
  <si>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</si>
  <si>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</si>
  <si>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</si>
  <si>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</si>
  <si>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</si>
  <si>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</si>
  <si>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</si>
  <si>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</si>
  <si>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</si>
  <si>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</si>
  <si>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</si>
  <si>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</si>
  <si>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</si>
  <si>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</si>
  <si>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</si>
  <si>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</si>
  <si>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</si>
  <si>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</si>
  <si>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</si>
  <si>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</si>
  <si>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</si>
  <si>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</si>
  <si>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</si>
  <si>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</si>
  <si>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</si>
  <si>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</si>
  <si>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</si>
  <si>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</si>
  <si>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</si>
  <si>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</si>
  <si>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</si>
  <si>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</si>
  <si>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</si>
  <si>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</si>
  <si>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</si>
  <si>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</si>
  <si>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</si>
  <si>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</si>
  <si>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</si>
  <si>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</si>
  <si>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</si>
  <si>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</si>
  <si>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</si>
  <si>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</si>
  <si>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</si>
  <si>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</si>
  <si>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</si>
  <si>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</si>
  <si>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</si>
  <si>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</si>
  <si>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</si>
  <si>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</si>
  <si>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</si>
  <si>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</si>
  <si>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</si>
  <si>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</si>
  <si>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</si>
  <si>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</si>
  <si>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</si>
  <si>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</si>
  <si>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</si>
  <si>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</si>
  <si>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</si>
  <si>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</si>
  <si>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</si>
  <si>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</si>
  <si>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</si>
  <si>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</si>
  <si>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</si>
  <si>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</si>
  <si>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</si>
  <si>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</si>
  <si>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</si>
  <si>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</si>
  <si>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</si>
  <si>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</si>
  <si>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</si>
  <si>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</si>
  <si>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</si>
  <si>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</si>
  <si>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</si>
  <si>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</si>
  <si>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</si>
  <si>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</si>
  <si>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</si>
  <si>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</si>
  <si>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</si>
  <si>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</si>
  <si>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</si>
  <si>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</si>
  <si>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</si>
  <si>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</si>
  <si>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</si>
  <si>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</si>
  <si>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</si>
  <si>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</si>
  <si>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</si>
  <si>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</si>
  <si>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</si>
  <si>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</si>
  <si>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</si>
  <si>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</si>
  <si>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</si>
  <si>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</si>
  <si>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</si>
  <si>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</si>
  <si>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</si>
  <si>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</si>
  <si>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</si>
  <si>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</si>
  <si>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</si>
  <si>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</si>
  <si>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</si>
  <si>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</si>
  <si>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</si>
  <si>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</si>
  <si>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</si>
  <si>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</si>
  <si>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</si>
  <si>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</si>
  <si>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</si>
  <si>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</si>
  <si>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</si>
  <si>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</si>
  <si>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</si>
  <si>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</si>
  <si>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</si>
  <si>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</si>
  <si>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</si>
  <si>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</si>
  <si>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</si>
  <si>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</si>
  <si>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</si>
  <si>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</si>
  <si>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</si>
  <si>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</si>
  <si>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</si>
  <si>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</si>
  <si>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</si>
  <si>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</si>
  <si>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</si>
  <si>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</si>
  <si>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</si>
  <si>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</si>
  <si>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</si>
  <si>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</si>
  <si>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</si>
  <si>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</si>
  <si>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</si>
  <si>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</si>
  <si>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</si>
  <si>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</si>
  <si>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</si>
  <si>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</si>
  <si>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</si>
  <si>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</si>
  <si>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</si>
  <si>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</si>
  <si>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</si>
  <si>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</si>
  <si>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</si>
  <si>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</si>
  <si>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</si>
  <si>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</si>
  <si>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</si>
  <si>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</si>
  <si>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</si>
  <si>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</si>
  <si>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</si>
  <si>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</si>
  <si>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</si>
  <si>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</si>
  <si>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</si>
  <si>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</si>
  <si>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</si>
  <si>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</si>
  <si>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</si>
  <si>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</si>
  <si>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</si>
  <si>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</si>
  <si>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</si>
  <si>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</si>
  <si>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</si>
  <si>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</si>
  <si>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</si>
  <si>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</si>
  <si>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</si>
  <si>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</si>
  <si>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</si>
  <si>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</si>
  <si>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</si>
  <si>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</si>
  <si>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</si>
  <si>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</si>
  <si>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</si>
  <si>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</si>
  <si>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</si>
  <si>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</si>
  <si>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</si>
  <si>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</si>
  <si>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</si>
  <si>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</si>
  <si>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</si>
  <si>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</si>
  <si>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</si>
  <si>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</si>
  <si>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</si>
  <si>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</si>
  <si>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</si>
  <si>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</si>
  <si>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</si>
  <si>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</si>
  <si>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</si>
  <si>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</si>
  <si>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</si>
  <si>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</si>
  <si>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</si>
  <si>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</si>
  <si>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</si>
  <si>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</si>
  <si>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</si>
  <si>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</si>
  <si>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</si>
  <si>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</si>
  <si>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</si>
  <si>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</si>
  <si>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</si>
  <si>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</si>
  <si>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</si>
  <si>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</si>
  <si>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</si>
  <si>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</si>
  <si>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</si>
  <si>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</si>
  <si>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</si>
  <si>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</si>
  <si>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</si>
  <si>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</si>
  <si>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</si>
  <si>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</si>
  <si>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</si>
  <si>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</si>
  <si>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</si>
  <si>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</si>
  <si>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</si>
  <si>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</si>
  <si>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</si>
  <si>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</si>
  <si>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</si>
  <si>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</si>
  <si>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</si>
  <si>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</si>
  <si>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</si>
  <si>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</si>
  <si>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</si>
  <si>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</si>
  <si>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</si>
  <si>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</si>
  <si>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</si>
  <si>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</si>
  <si>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</si>
  <si>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</si>
  <si>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</si>
  <si>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</si>
  <si>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</si>
  <si>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</si>
  <si>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</si>
  <si>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</si>
  <si>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</si>
  <si>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</si>
  <si>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</si>
  <si>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</si>
  <si>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</si>
  <si>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</si>
  <si>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</si>
  <si>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</si>
  <si>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</si>
  <si>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</si>
  <si>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</si>
  <si>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</si>
  <si>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</si>
  <si>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</si>
  <si>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</si>
  <si>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</si>
  <si>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</si>
  <si>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</si>
  <si>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</si>
  <si>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</si>
  <si>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</si>
  <si>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</si>
  <si>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</si>
  <si>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</si>
  <si>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</si>
  <si>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</si>
  <si>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</si>
  <si>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</si>
  <si>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</si>
  <si>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</si>
  <si>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</si>
  <si>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</si>
  <si>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</si>
  <si>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</si>
  <si>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</si>
  <si>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</si>
  <si>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</si>
  <si>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</si>
  <si>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</si>
  <si>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</si>
  <si>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</si>
  <si>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</si>
  <si>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</si>
  <si>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</si>
  <si>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</si>
  <si>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</si>
  <si>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</si>
  <si>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</si>
  <si>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</si>
  <si>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</si>
  <si>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</si>
  <si>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</si>
  <si>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</si>
  <si>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</si>
  <si>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</si>
  <si>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</si>
  <si>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</si>
  <si>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</si>
  <si>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</si>
  <si>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</si>
  <si>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</si>
  <si>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</si>
  <si>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</si>
  <si>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</si>
  <si>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</si>
  <si>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</si>
  <si>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</si>
  <si>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</si>
  <si>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</si>
  <si>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</si>
  <si>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</si>
  <si>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</si>
  <si>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</si>
  <si>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</si>
  <si>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</si>
  <si>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</si>
  <si>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</si>
  <si>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</si>
  <si>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</si>
  <si>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</si>
  <si>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</si>
  <si>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</si>
  <si>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</si>
  <si>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</si>
  <si>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</si>
  <si>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</si>
  <si>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</si>
  <si>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</si>
  <si>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</si>
  <si>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</si>
  <si>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</si>
  <si>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</si>
  <si>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</si>
  <si>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</si>
  <si>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</si>
  <si>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</si>
  <si>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</si>
  <si>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</si>
  <si>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</si>
  <si>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</si>
  <si>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</si>
  <si>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</si>
  <si>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</si>
  <si>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</si>
  <si>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</si>
  <si>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</si>
  <si>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</si>
  <si>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</si>
  <si>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</si>
  <si>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</si>
  <si>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</si>
  <si>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</si>
  <si>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</si>
  <si>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</si>
  <si>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</si>
  <si>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</si>
  <si>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</si>
  <si>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</si>
  <si>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</si>
  <si>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</si>
  <si>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</si>
  <si>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</si>
  <si>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</si>
  <si>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</si>
  <si>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</si>
  <si>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</si>
  <si>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</si>
  <si>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</si>
  <si>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</si>
  <si>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</si>
  <si>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</si>
  <si>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</si>
  <si>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</si>
  <si>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</si>
  <si>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</si>
  <si>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</si>
  <si>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</si>
  <si>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</si>
  <si>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</si>
  <si>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</si>
  <si>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</si>
  <si>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</si>
  <si>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</si>
  <si>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</si>
  <si>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</si>
  <si>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</si>
  <si>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</si>
  <si>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</si>
  <si>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</si>
  <si>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</si>
  <si>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</si>
  <si>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</si>
  <si>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</si>
  <si>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</si>
  <si>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</si>
  <si>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</si>
  <si>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</si>
  <si>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</si>
  <si>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</si>
  <si>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</si>
  <si>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</si>
  <si>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</si>
  <si>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</si>
  <si>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</si>
  <si>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</si>
  <si>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</si>
  <si>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</si>
  <si>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</si>
  <si>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</si>
  <si>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</si>
  <si>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</si>
  <si>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</si>
  <si>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</si>
  <si>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</si>
  <si>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</si>
  <si>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</si>
  <si>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</si>
  <si>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</si>
  <si>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</si>
  <si>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</si>
  <si>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</si>
  <si>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</si>
  <si>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</si>
  <si>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</si>
  <si>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</si>
  <si>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</si>
  <si>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</si>
  <si>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</si>
  <si>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</si>
  <si>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</si>
  <si>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</si>
  <si>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</si>
  <si>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</si>
  <si>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</si>
  <si>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</si>
  <si>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</si>
  <si>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</si>
  <si>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</si>
  <si>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</si>
  <si>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</si>
  <si>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</si>
  <si>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</si>
  <si>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</si>
  <si>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</si>
  <si>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</si>
  <si>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</si>
  <si>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</si>
  <si>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</si>
  <si>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</si>
  <si>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</si>
  <si>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</si>
  <si>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</si>
  <si>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</si>
  <si>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</si>
  <si>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</si>
  <si>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</si>
  <si>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</si>
  <si>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</si>
  <si>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</si>
  <si>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</si>
  <si>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</si>
  <si>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</si>
  <si>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</si>
  <si>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</si>
  <si>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</si>
  <si>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</si>
  <si>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</si>
  <si>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</si>
  <si>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</si>
  <si>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</si>
  <si>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</si>
  <si>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</si>
  <si>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</si>
  <si>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</si>
  <si>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</si>
  <si>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</si>
  <si>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</si>
  <si>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</si>
  <si>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</si>
  <si>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</si>
  <si>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</si>
  <si>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</si>
  <si>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</si>
  <si>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</si>
  <si>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</si>
  <si>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</si>
  <si>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</si>
  <si>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</si>
  <si>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</si>
  <si>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</si>
  <si>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</si>
  <si>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</si>
  <si>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</si>
  <si>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</si>
  <si>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</si>
  <si>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</si>
  <si>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</si>
  <si>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</si>
  <si>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</si>
  <si>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</si>
  <si>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</si>
  <si>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</si>
  <si>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</si>
  <si>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</si>
  <si>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</si>
  <si>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</si>
  <si>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</si>
  <si>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</si>
  <si>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</si>
  <si>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</si>
  <si>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</si>
  <si>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</si>
  <si>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</si>
  <si>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</si>
  <si>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</si>
  <si>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</si>
  <si>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</si>
  <si>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</si>
  <si>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</si>
  <si>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</si>
  <si>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</si>
  <si>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</si>
  <si>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</si>
  <si>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</si>
  <si>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</si>
  <si>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</si>
  <si>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</si>
  <si>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</si>
  <si>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</si>
  <si>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</si>
  <si>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</si>
  <si>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</si>
  <si>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</si>
  <si>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</si>
  <si>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</si>
  <si>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</si>
  <si>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</si>
  <si>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</si>
  <si>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</si>
  <si>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</si>
  <si>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</si>
  <si>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</si>
  <si>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</si>
  <si>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</si>
  <si>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</si>
  <si>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</si>
  <si>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</si>
  <si>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</si>
  <si>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</si>
  <si>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</si>
  <si>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</si>
  <si>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</si>
  <si>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</si>
  <si>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</si>
  <si>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</si>
  <si>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</si>
  <si>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</si>
  <si>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</si>
  <si>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</si>
  <si>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</si>
  <si>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</si>
  <si>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</si>
  <si>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</si>
  <si>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</si>
  <si>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</si>
  <si>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</si>
  <si>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</si>
  <si>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</si>
  <si>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</si>
  <si>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</si>
  <si>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</si>
  <si>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</si>
  <si>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</si>
  <si>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</si>
  <si>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</si>
  <si>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</si>
  <si>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</si>
  <si>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</si>
  <si>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</si>
  <si>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</si>
  <si>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</si>
  <si>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</si>
  <si>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</si>
  <si>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</si>
  <si>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</si>
  <si>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</si>
  <si>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</si>
  <si>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</si>
  <si>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</si>
  <si>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</si>
  <si>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</si>
  <si>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</si>
  <si>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</si>
  <si>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</si>
  <si>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</si>
  <si>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</si>
  <si>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</si>
  <si>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</si>
  <si>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</si>
  <si>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</si>
  <si>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</si>
  <si>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</si>
  <si>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</si>
  <si>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</si>
  <si>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</si>
  <si>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</si>
  <si>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</si>
  <si>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</si>
  <si>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</si>
  <si>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</si>
  <si>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</si>
  <si>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</si>
  <si>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</si>
  <si>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</si>
  <si>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</si>
  <si>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</si>
  <si>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</si>
  <si>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</si>
  <si>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</si>
  <si>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</si>
  <si>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</si>
  <si>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</si>
  <si>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</si>
  <si>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</si>
  <si>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</si>
  <si>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</si>
  <si>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</si>
  <si>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</si>
  <si>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</si>
  <si>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</si>
  <si>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</si>
  <si>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</si>
  <si>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</si>
  <si>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</si>
  <si>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</si>
  <si>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</si>
  <si>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</si>
  <si>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</si>
  <si>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</si>
  <si>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</si>
  <si>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</si>
  <si>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</si>
  <si>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</si>
  <si>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</si>
  <si>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</si>
  <si>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</si>
  <si>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</si>
  <si>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</si>
  <si>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</si>
  <si>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</si>
  <si>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</si>
  <si>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</si>
  <si>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</si>
  <si>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</si>
  <si>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</si>
  <si>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</si>
  <si>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</si>
  <si>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</si>
  <si>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</si>
  <si>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</si>
  <si>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</si>
  <si>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</si>
  <si>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</si>
  <si>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</si>
  <si>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</si>
  <si>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</si>
  <si>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</si>
  <si>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</si>
  <si>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</si>
  <si>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</si>
  <si>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</si>
  <si>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</si>
  <si>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</si>
  <si>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</si>
  <si>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</si>
  <si>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</si>
  <si>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</si>
  <si>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</si>
  <si>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</si>
  <si>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</si>
  <si>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</si>
  <si>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</si>
  <si>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</si>
  <si>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</si>
  <si>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</si>
  <si>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</si>
  <si>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</si>
  <si>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</si>
  <si>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</si>
  <si>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</si>
  <si>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</si>
  <si>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</si>
  <si>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</si>
  <si>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</si>
  <si>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</si>
  <si>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</si>
  <si>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</si>
  <si>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</si>
  <si>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</si>
  <si>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</si>
  <si>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</si>
  <si>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</si>
  <si>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</si>
  <si>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</si>
  <si>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</si>
  <si>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</si>
  <si>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</si>
  <si>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</si>
  <si>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</si>
  <si>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</si>
  <si>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</si>
  <si>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</si>
  <si>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</si>
  <si>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</si>
  <si>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</si>
  <si>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</si>
  <si>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</si>
  <si>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</si>
  <si>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</si>
  <si>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</si>
  <si>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</si>
  <si>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</si>
  <si>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</si>
  <si>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</si>
  <si>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</si>
  <si>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</si>
  <si>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</si>
  <si>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</si>
  <si>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</si>
  <si>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</si>
  <si>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</si>
  <si>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</si>
  <si>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</si>
  <si>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</si>
  <si>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</si>
  <si>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</si>
  <si>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</si>
  <si>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</si>
  <si>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</si>
  <si>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</si>
  <si>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</si>
  <si>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</si>
  <si>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</si>
  <si>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</si>
  <si>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</si>
  <si>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</si>
  <si>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</si>
  <si>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</si>
  <si>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</si>
  <si>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</si>
  <si>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</si>
  <si>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</si>
  <si>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</si>
  <si>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</si>
  <si>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</si>
  <si>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</si>
  <si>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</si>
  <si>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</si>
  <si>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</si>
  <si>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</si>
  <si>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</si>
  <si>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</si>
  <si>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</si>
  <si>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</si>
  <si>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</si>
  <si>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</si>
  <si>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</si>
  <si>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</si>
  <si>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</si>
  <si>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</si>
  <si>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</si>
  <si>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</si>
  <si>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</si>
  <si>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</si>
  <si>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</si>
  <si>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</si>
  <si>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</si>
  <si>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</si>
  <si>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</si>
  <si>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</si>
  <si>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</si>
  <si>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</si>
  <si>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</si>
  <si>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</si>
  <si>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</si>
  <si>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</si>
  <si>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</si>
  <si>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</si>
  <si>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</si>
  <si>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</si>
  <si>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</si>
  <si>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</si>
  <si>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</si>
  <si>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</si>
  <si>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</si>
  <si>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</si>
  <si>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</si>
  <si>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</si>
  <si>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</si>
  <si>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</si>
  <si>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</si>
  <si>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</si>
  <si>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</si>
  <si>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</si>
  <si>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</si>
  <si>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</si>
  <si>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</si>
  <si>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</si>
  <si>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</si>
  <si>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</si>
  <si>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</si>
  <si>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</si>
  <si>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</si>
  <si>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</si>
  <si>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</si>
  <si>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</si>
  <si>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</si>
  <si>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</si>
  <si>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</si>
  <si>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</si>
  <si>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</si>
  <si>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</si>
  <si>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</si>
  <si>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</si>
  <si>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</si>
  <si>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</si>
  <si>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</si>
  <si>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</si>
  <si>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</si>
  <si>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</si>
  <si>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</si>
  <si>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</si>
  <si>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</si>
  <si>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</si>
  <si>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</si>
  <si>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</si>
  <si>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</si>
  <si>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</si>
  <si>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</si>
  <si>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</si>
  <si>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</si>
  <si>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</si>
  <si>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</si>
  <si>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</si>
  <si>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</si>
  <si>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</si>
  <si>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</si>
  <si>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</si>
  <si>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</si>
  <si>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</si>
  <si>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</si>
  <si>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</si>
  <si>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</si>
  <si>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</si>
  <si>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</si>
  <si>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</si>
  <si>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</si>
  <si>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</si>
  <si>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</si>
  <si>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</si>
  <si>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</si>
  <si>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</si>
  <si>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</si>
  <si>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</si>
  <si>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</si>
  <si>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</si>
  <si>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</si>
  <si>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</si>
  <si>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</si>
  <si>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</si>
  <si>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</si>
  <si>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</si>
  <si>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</si>
  <si>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</si>
  <si>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</si>
  <si>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</si>
  <si>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</si>
  <si>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</si>
  <si>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</si>
  <si>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</si>
  <si>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</si>
  <si>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</si>
  <si>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</si>
  <si>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</si>
  <si>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</si>
  <si>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</si>
  <si>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</si>
  <si>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</si>
  <si>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</si>
  <si>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</si>
  <si>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</si>
  <si>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</si>
  <si>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</si>
  <si>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</si>
  <si>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</si>
  <si>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</si>
  <si>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</si>
  <si>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</si>
  <si>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</si>
  <si>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</si>
  <si>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</si>
  <si>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</si>
  <si>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</si>
  <si>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</si>
  <si>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</si>
  <si>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</si>
  <si>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</si>
  <si>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</si>
  <si>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</si>
  <si>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</si>
  <si>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</si>
  <si>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</si>
  <si>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</si>
  <si>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</si>
  <si>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</si>
  <si>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</si>
  <si>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</si>
  <si>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</si>
  <si>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</si>
  <si>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</si>
  <si>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</si>
  <si>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</si>
  <si>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</si>
  <si>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</si>
  <si>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</si>
  <si>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</si>
  <si>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</si>
  <si>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</si>
  <si>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</si>
  <si>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</si>
  <si>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</si>
  <si>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</si>
  <si>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</si>
  <si>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</si>
  <si>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</si>
  <si>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</si>
  <si>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</si>
  <si>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</si>
  <si>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</si>
  <si>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</si>
  <si>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</si>
  <si>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</si>
  <si>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</si>
  <si>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</si>
  <si>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</si>
  <si>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</si>
  <si>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</si>
  <si>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</si>
  <si>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</si>
  <si>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</si>
  <si>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</si>
  <si>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</si>
  <si>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</si>
  <si>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</si>
  <si>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</si>
  <si>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</si>
  <si>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</si>
  <si>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</si>
  <si>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</si>
  <si>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</si>
  <si>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</si>
  <si>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</si>
  <si>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</si>
  <si>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</si>
  <si>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</si>
  <si>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</si>
  <si>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</si>
  <si>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</si>
  <si>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</si>
  <si>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</si>
  <si>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</si>
  <si>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</si>
  <si>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</si>
  <si>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</si>
  <si>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</si>
  <si>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</si>
  <si>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</si>
  <si>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</si>
  <si>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</si>
  <si>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</si>
  <si>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</si>
  <si>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</si>
  <si>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</si>
  <si>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</si>
  <si>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</si>
  <si>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</si>
  <si>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</si>
  <si>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</si>
  <si>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</si>
  <si>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</si>
  <si>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</si>
  <si>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</si>
  <si>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</si>
  <si>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</si>
  <si>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</si>
  <si>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</si>
  <si>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</si>
  <si>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</si>
  <si>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</si>
  <si>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</si>
  <si>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</si>
  <si>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</si>
  <si>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</si>
  <si>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</si>
  <si>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</si>
  <si>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</si>
  <si>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</si>
  <si>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</si>
  <si>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</si>
  <si>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</si>
  <si>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</si>
  <si>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</si>
  <si>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</si>
  <si>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</si>
  <si>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</si>
  <si>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</si>
  <si>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</si>
  <si>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</si>
  <si>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</si>
  <si>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</si>
  <si>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</si>
  <si>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</si>
  <si>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</si>
  <si>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</si>
  <si>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</si>
  <si>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</si>
  <si>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</si>
  <si>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</si>
  <si>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</si>
  <si>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</si>
  <si>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</si>
  <si>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</si>
  <si>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</si>
  <si>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</si>
  <si>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</si>
  <si>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</si>
  <si>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</si>
  <si>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</si>
  <si>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</si>
  <si>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</si>
  <si>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</si>
  <si>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</si>
  <si>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</si>
  <si>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</si>
  <si>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</si>
  <si>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</si>
  <si>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</si>
  <si>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</si>
  <si>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</si>
  <si>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</si>
  <si>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</si>
  <si>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</si>
  <si>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</si>
  <si>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</si>
  <si>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</si>
  <si>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</si>
  <si>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</si>
  <si>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</si>
  <si>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</si>
  <si>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</si>
  <si>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</si>
  <si>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</si>
  <si>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</si>
  <si>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</si>
  <si>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</si>
  <si>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</si>
  <si>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</si>
  <si>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</si>
  <si>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</si>
  <si>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</si>
  <si>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</si>
  <si>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</si>
  <si>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</si>
  <si>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</si>
  <si>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</si>
  <si>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</si>
  <si>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</si>
  <si>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</si>
  <si>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</si>
  <si>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</si>
  <si>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</si>
  <si>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</si>
  <si>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</si>
  <si>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</si>
  <si>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</si>
  <si>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</si>
  <si>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</si>
  <si>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</si>
  <si>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</si>
  <si>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</si>
  <si>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</si>
  <si>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</si>
  <si>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</si>
  <si>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</si>
  <si>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</si>
  <si>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</si>
  <si>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</si>
  <si>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</si>
  <si>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</si>
  <si>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</si>
  <si>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</si>
  <si>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</si>
  <si>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</si>
  <si>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</si>
  <si>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</si>
  <si>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</si>
  <si>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</si>
  <si>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</si>
  <si>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</si>
  <si>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</si>
  <si>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</si>
  <si>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</si>
  <si>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</si>
  <si>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</si>
  <si>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</si>
  <si>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</si>
  <si>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</si>
  <si>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</si>
  <si>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</si>
  <si>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</si>
  <si>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</si>
  <si>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</si>
  <si>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</si>
  <si>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</si>
  <si>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</si>
  <si>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</si>
  <si>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</si>
  <si>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</si>
  <si>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</si>
  <si>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</si>
  <si>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</si>
  <si>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</si>
  <si>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</si>
  <si>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</si>
  <si>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</si>
  <si>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</si>
  <si>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</si>
  <si>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</si>
  <si>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</si>
  <si>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</si>
  <si>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</si>
  <si>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</si>
  <si>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</si>
  <si>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</si>
  <si>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</si>
  <si>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</si>
  <si>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</si>
  <si>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</si>
  <si>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</si>
  <si>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</si>
  <si>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</si>
  <si>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</si>
  <si>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</si>
  <si>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</si>
  <si>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</si>
  <si>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</si>
  <si>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</si>
  <si>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</si>
  <si>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</si>
  <si>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</si>
  <si>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</si>
  <si>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</si>
  <si>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</si>
  <si>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</si>
  <si>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</si>
  <si>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</si>
  <si>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</si>
  <si>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</si>
  <si>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</si>
  <si>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</si>
  <si>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</si>
  <si>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</si>
  <si>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</si>
  <si>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</si>
  <si>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</si>
  <si>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</si>
  <si>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</si>
  <si>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</si>
  <si>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</si>
  <si>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</si>
  <si>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</si>
  <si>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</si>
  <si>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</si>
  <si>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</si>
  <si>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</si>
  <si>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</si>
  <si>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</si>
  <si>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</si>
  <si>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</si>
  <si>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</si>
  <si>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</si>
  <si>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</si>
  <si>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</si>
  <si>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</si>
  <si>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</si>
  <si>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</si>
  <si>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</si>
  <si>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</si>
  <si>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</si>
  <si>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</si>
  <si>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</si>
  <si>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</si>
  <si>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</si>
  <si>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</si>
  <si>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</si>
  <si>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</si>
  <si>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</si>
  <si>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</si>
  <si>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</si>
  <si>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</si>
  <si>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</si>
  <si>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</si>
  <si>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</si>
  <si>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</si>
  <si>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</si>
  <si>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</si>
  <si>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</si>
  <si>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</si>
  <si>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</si>
  <si>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</si>
  <si>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</si>
  <si>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</si>
  <si>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</si>
  <si>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</si>
  <si>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</si>
  <si>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</si>
  <si>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</si>
  <si>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</si>
  <si>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</si>
  <si>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</si>
  <si>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</si>
  <si>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</si>
  <si>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</si>
  <si>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</si>
  <si>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</si>
  <si>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</si>
  <si>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</si>
  <si>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</si>
  <si>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</si>
  <si>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</si>
  <si>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</si>
  <si>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</si>
  <si>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</si>
  <si>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</si>
  <si>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</si>
  <si>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</si>
  <si>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</si>
  <si>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</si>
  <si>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</si>
  <si>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</si>
  <si>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</si>
  <si>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</si>
  <si>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</si>
  <si>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</si>
  <si>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</si>
  <si>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</si>
  <si>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</si>
  <si>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</si>
  <si>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</si>
  <si>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</si>
  <si>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</si>
  <si>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</si>
  <si>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</si>
  <si>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</si>
  <si>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</si>
  <si>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</si>
  <si>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</si>
  <si>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</si>
  <si>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</si>
  <si>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</si>
  <si>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</si>
  <si>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</si>
  <si>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</si>
  <si>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</si>
  <si>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</si>
  <si>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</si>
  <si>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</si>
  <si>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</si>
  <si>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</si>
  <si>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</si>
  <si>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</si>
  <si>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</si>
  <si>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</si>
  <si>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</si>
  <si>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</si>
  <si>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</si>
  <si>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</si>
  <si>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</si>
  <si>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</si>
  <si>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</si>
  <si>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</si>
  <si>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</si>
  <si>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</si>
  <si>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</si>
  <si>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</si>
  <si>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</si>
  <si>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</si>
  <si>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</si>
  <si>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</si>
  <si>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</si>
  <si>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</si>
  <si>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</si>
  <si>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</si>
  <si>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</si>
  <si>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</si>
  <si>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</si>
  <si>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</si>
  <si>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</si>
  <si>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</si>
  <si>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</si>
  <si>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</si>
  <si>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</si>
  <si>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</si>
  <si>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</si>
  <si>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</si>
  <si>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</si>
  <si>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</si>
  <si>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</si>
  <si>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</si>
  <si>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</si>
  <si>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</si>
  <si>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</si>
  <si>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</si>
  <si>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</si>
  <si>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</si>
  <si>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</si>
  <si>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</si>
  <si>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</si>
  <si>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</si>
  <si>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</si>
  <si>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</si>
  <si>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</si>
  <si>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</si>
  <si>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</si>
  <si>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</si>
  <si>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</si>
  <si>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</si>
  <si>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</si>
  <si>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</si>
  <si>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</si>
  <si>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</si>
  <si>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</si>
  <si>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</si>
  <si>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</si>
  <si>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</si>
  <si>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</si>
  <si>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</si>
  <si>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</si>
  <si>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</si>
  <si>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</si>
  <si>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</si>
  <si>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</si>
  <si>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</si>
  <si>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</si>
  <si>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</si>
  <si>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</si>
  <si>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</si>
  <si>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</si>
  <si>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</si>
  <si>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</si>
  <si>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</si>
  <si>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</si>
  <si>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</si>
  <si>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</si>
  <si>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</si>
  <si>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</si>
  <si>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</si>
  <si>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</si>
  <si>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</si>
  <si>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</si>
  <si>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</si>
  <si>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</si>
  <si>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</si>
  <si>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</si>
  <si>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</si>
  <si>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</si>
  <si>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</si>
  <si>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</si>
  <si>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</si>
  <si>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</si>
  <si>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</si>
  <si>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</si>
  <si>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</si>
  <si>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</si>
  <si>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</si>
  <si>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</si>
  <si>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</si>
  <si>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</si>
  <si>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</si>
  <si>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</si>
  <si>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</si>
  <si>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</si>
  <si>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</si>
  <si>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</si>
  <si>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</si>
  <si>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</si>
  <si>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</si>
  <si>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</si>
  <si>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</si>
  <si>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</si>
  <si>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</si>
  <si>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</si>
  <si>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</si>
  <si>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</si>
  <si>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</si>
  <si>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</si>
  <si>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</si>
  <si>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</si>
  <si>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</si>
  <si>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</si>
  <si>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</si>
  <si>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</si>
  <si>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</si>
  <si>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</si>
  <si>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</si>
  <si>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</si>
  <si>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</si>
  <si>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</si>
  <si>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</si>
  <si>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</si>
  <si>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</si>
  <si>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</si>
  <si>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</si>
  <si>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</si>
  <si>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</si>
  <si>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</si>
  <si>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</si>
  <si>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</si>
  <si>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</si>
  <si>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</si>
  <si>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</si>
  <si>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</si>
  <si>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</si>
  <si>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</si>
  <si>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</si>
  <si>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</si>
  <si>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</si>
  <si>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</si>
  <si>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</si>
  <si>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</si>
  <si>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</si>
  <si>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</si>
  <si>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</si>
  <si>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</si>
  <si>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</si>
  <si>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</si>
  <si>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</si>
  <si>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</si>
  <si>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</si>
  <si>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</si>
  <si>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</si>
  <si>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</si>
  <si>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</si>
  <si>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</si>
  <si>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</si>
  <si>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</si>
  <si>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</si>
  <si>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</si>
  <si>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</si>
  <si>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</si>
  <si>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</si>
  <si>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</si>
  <si>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</si>
  <si>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</si>
  <si>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</si>
  <si>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</si>
  <si>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</si>
  <si>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</si>
  <si>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</si>
  <si>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</si>
  <si>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</si>
  <si>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</si>
  <si>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</si>
  <si>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</si>
  <si>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</si>
  <si>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</si>
  <si>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</si>
  <si>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</si>
  <si>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</si>
  <si>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</si>
  <si>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</si>
  <si>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</si>
  <si>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</si>
  <si>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</si>
  <si>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</si>
  <si>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</si>
  <si>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</si>
  <si>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</si>
  <si>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</si>
  <si>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</si>
  <si>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</si>
  <si>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</si>
  <si>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</si>
  <si>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</si>
  <si>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</si>
  <si>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</si>
  <si>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</si>
  <si>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</si>
  <si>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</si>
  <si>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</si>
  <si>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</si>
  <si>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</si>
  <si>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</si>
  <si>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</si>
  <si>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</si>
  <si>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</si>
  <si>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</si>
  <si>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</si>
  <si>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</si>
  <si>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</si>
  <si>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</si>
  <si>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</si>
  <si>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</si>
  <si>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</si>
  <si>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</si>
  <si>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</si>
  <si>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</si>
  <si>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</si>
  <si>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</si>
  <si>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</si>
  <si>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</si>
  <si>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</si>
  <si>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</si>
  <si>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</si>
  <si>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</si>
  <si>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</si>
  <si>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</si>
  <si>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</si>
  <si>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</si>
  <si>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</si>
  <si>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</si>
  <si>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</si>
  <si>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</si>
  <si>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</si>
  <si>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</si>
  <si>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</si>
  <si>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</si>
  <si>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</si>
  <si>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</si>
  <si>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</si>
  <si>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</si>
  <si>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</si>
  <si>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</si>
  <si>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</si>
  <si>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</si>
  <si>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</si>
  <si>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</si>
  <si>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</si>
  <si>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</si>
  <si>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</si>
  <si>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</si>
  <si>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</si>
  <si>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</si>
  <si>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</si>
  <si>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</si>
  <si>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</si>
  <si>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</si>
  <si>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</si>
  <si>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</si>
  <si>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</si>
  <si>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</si>
  <si>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</si>
  <si>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</si>
  <si>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</si>
  <si>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</si>
  <si>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</si>
  <si>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</si>
  <si>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</si>
  <si>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</si>
  <si>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</si>
  <si>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</si>
  <si>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</si>
  <si>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</si>
  <si>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</si>
  <si>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</si>
  <si>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</si>
  <si>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</si>
  <si>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</si>
  <si>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</si>
  <si>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</si>
  <si>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</si>
  <si>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</si>
  <si>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</si>
  <si>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</si>
  <si>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</si>
  <si>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</si>
  <si>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</si>
  <si>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</si>
  <si>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</si>
  <si>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</si>
  <si>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</si>
  <si>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</si>
  <si>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</si>
  <si>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</si>
  <si>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</si>
  <si>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</si>
  <si>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</si>
  <si>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</si>
  <si>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</si>
  <si>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</si>
  <si>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</si>
  <si>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</si>
  <si>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</si>
  <si>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</si>
  <si>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</si>
  <si>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</si>
  <si>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</si>
  <si>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</si>
  <si>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</si>
  <si>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</si>
  <si>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</si>
  <si>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</si>
  <si>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</si>
  <si>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</si>
  <si>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</si>
  <si>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</si>
  <si>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</si>
  <si>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</si>
  <si>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</si>
  <si>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</si>
  <si>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</si>
  <si>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</si>
  <si>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</si>
  <si>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</si>
  <si>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</si>
  <si>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</si>
  <si>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</si>
  <si>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</si>
  <si>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</si>
  <si>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</si>
  <si>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</si>
  <si>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</si>
  <si>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</si>
  <si>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</si>
  <si>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</si>
  <si>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</si>
  <si>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</si>
  <si>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</si>
  <si>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</si>
  <si>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</si>
  <si>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</si>
  <si>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</si>
  <si>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</si>
  <si>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</si>
  <si>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</si>
  <si>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</si>
  <si>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</si>
  <si>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</si>
  <si>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</si>
  <si>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</si>
  <si>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</si>
  <si>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</si>
  <si>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</si>
  <si>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</si>
  <si>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</si>
  <si>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</si>
  <si>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</si>
  <si>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</si>
  <si>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</si>
  <si>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</si>
  <si>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</si>
  <si>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</si>
  <si>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</si>
  <si>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</si>
  <si>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</si>
  <si>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</si>
  <si>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</si>
  <si>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</si>
  <si>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</si>
  <si>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</si>
  <si>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</si>
  <si>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</si>
  <si>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</si>
  <si>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</si>
  <si>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</si>
  <si>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</si>
  <si>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</si>
  <si>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</si>
  <si>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</si>
  <si>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</si>
  <si>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</si>
  <si>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</si>
  <si>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</si>
  <si>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</si>
  <si>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</si>
  <si>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</si>
  <si>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</si>
  <si>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</si>
  <si>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</si>
  <si>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</si>
  <si>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</si>
  <si>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</si>
  <si>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</si>
  <si>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</si>
  <si>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</si>
  <si>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</si>
  <si>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</si>
  <si>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</si>
  <si>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</si>
  <si>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</si>
  <si>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</si>
  <si>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</si>
  <si>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</si>
  <si>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</si>
  <si>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</si>
  <si>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</si>
  <si>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</si>
  <si>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</si>
  <si>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</si>
  <si>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</si>
  <si>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</si>
  <si>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</si>
  <si>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</si>
  <si>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</si>
  <si>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</si>
  <si>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</si>
  <si>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</si>
  <si>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</si>
  <si>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</si>
  <si>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</si>
  <si>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</si>
  <si>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</si>
  <si>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</si>
  <si>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</si>
  <si>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</si>
  <si>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</si>
  <si>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</si>
  <si>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</si>
  <si>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</si>
  <si>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</si>
  <si>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</si>
  <si>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</si>
  <si>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</si>
  <si>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</si>
  <si>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</si>
  <si>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</si>
  <si>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</si>
  <si>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</si>
  <si>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</si>
  <si>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</si>
  <si>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</si>
  <si>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</si>
  <si>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</si>
  <si>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</si>
  <si>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</si>
  <si>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</si>
  <si>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</si>
  <si>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</si>
  <si>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</si>
  <si>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</si>
  <si>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</si>
  <si>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</si>
  <si>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</si>
  <si>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</si>
  <si>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</si>
  <si>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</si>
  <si>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</si>
  <si>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</si>
  <si>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</si>
  <si>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</si>
  <si>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</si>
  <si>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</si>
  <si>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</si>
  <si>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</si>
  <si>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</si>
  <si>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</si>
  <si>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</si>
  <si>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</si>
  <si>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</si>
  <si>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</si>
  <si>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</si>
  <si>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</si>
  <si>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</si>
  <si>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</si>
  <si>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</si>
  <si>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</si>
  <si>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</si>
  <si>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</si>
  <si>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</si>
  <si>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</si>
  <si>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</si>
  <si>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</si>
  <si>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</si>
  <si>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</si>
  <si>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</si>
  <si>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</si>
  <si>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</si>
  <si>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</si>
  <si>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</si>
  <si>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</si>
  <si>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</si>
  <si>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</si>
  <si>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</si>
  <si>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</si>
  <si>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</si>
  <si>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</si>
  <si>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</si>
  <si>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</si>
  <si>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</si>
  <si>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</si>
  <si>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</si>
  <si>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</si>
  <si>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</si>
  <si>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</si>
  <si>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</si>
  <si>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</si>
  <si>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</si>
  <si>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</si>
  <si>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</si>
  <si>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</si>
  <si>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</si>
  <si>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</si>
  <si>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</si>
  <si>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</si>
  <si>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</si>
  <si>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</si>
  <si>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</si>
  <si>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</si>
  <si>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</si>
  <si>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</si>
  <si>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</si>
  <si>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</si>
  <si>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</si>
  <si>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</si>
  <si>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</si>
  <si>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</si>
  <si>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</si>
  <si>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</si>
  <si>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</si>
  <si>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</si>
  <si>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</si>
  <si>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</si>
  <si>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</si>
  <si>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</si>
  <si>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</si>
  <si>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</si>
  <si>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</si>
  <si>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</si>
  <si>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</si>
  <si>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</si>
  <si>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</si>
  <si>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</si>
  <si>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</si>
  <si>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</si>
  <si>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</si>
  <si>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</si>
  <si>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</si>
  <si>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</si>
  <si>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</si>
  <si>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</si>
  <si>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</si>
  <si>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</si>
  <si>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</si>
  <si>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</si>
  <si>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</si>
  <si>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</si>
  <si>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</si>
  <si>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</si>
  <si>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</si>
  <si>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</si>
  <si>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</si>
  <si>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</si>
  <si>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</si>
  <si>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</si>
  <si>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</si>
  <si>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</si>
  <si>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</si>
  <si>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</si>
  <si>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</si>
  <si>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</si>
  <si>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</si>
  <si>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</si>
  <si>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</si>
  <si>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</si>
  <si>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</si>
  <si>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</si>
  <si>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</si>
  <si>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</si>
  <si>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</si>
  <si>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</si>
  <si>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</si>
  <si>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</si>
  <si>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</si>
  <si>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</si>
  <si>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</si>
  <si>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</si>
  <si>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</si>
  <si>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</si>
  <si>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</si>
  <si>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</si>
  <si>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</si>
  <si>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</si>
  <si>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</si>
  <si>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</si>
  <si>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</si>
  <si>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</si>
  <si>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</si>
  <si>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</si>
  <si>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</si>
  <si>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</si>
  <si>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</si>
  <si>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</si>
  <si>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</si>
  <si>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</si>
  <si>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</si>
  <si>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</si>
  <si>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</si>
  <si>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</si>
  <si>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</si>
  <si>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</si>
  <si>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</si>
  <si>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</si>
  <si>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</si>
  <si>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</si>
  <si>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</si>
  <si>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</si>
  <si>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</si>
  <si>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</si>
  <si>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</si>
  <si>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</si>
  <si>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</si>
  <si>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</si>
  <si>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</si>
  <si>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</si>
  <si>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</si>
  <si>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</si>
  <si>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</si>
  <si>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</si>
  <si>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</si>
  <si>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</si>
  <si>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</si>
  <si>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</si>
  <si>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</si>
  <si>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</si>
  <si>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</si>
  <si>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</si>
  <si>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</si>
  <si>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</si>
  <si>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</si>
  <si>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</si>
  <si>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</si>
  <si>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</si>
  <si>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</si>
  <si>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</si>
  <si>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</si>
  <si>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</si>
  <si>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</si>
  <si>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</si>
  <si>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</si>
  <si>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</si>
  <si>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</si>
  <si>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</si>
  <si>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</si>
  <si>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</si>
  <si>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</si>
  <si>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</si>
  <si>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</si>
  <si>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</si>
  <si>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</si>
  <si>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</si>
  <si>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</si>
  <si>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</si>
  <si>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</si>
  <si>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</si>
  <si>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</si>
  <si>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</si>
  <si>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</si>
  <si>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</si>
  <si>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</si>
  <si>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</si>
  <si>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</si>
  <si>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</si>
  <si>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</si>
  <si>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</si>
  <si>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</si>
  <si>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</si>
  <si>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</si>
  <si>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</si>
  <si>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</si>
  <si>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</si>
  <si>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</si>
  <si>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</si>
  <si>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</si>
  <si>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</si>
  <si>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</si>
  <si>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</si>
  <si>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</si>
  <si>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</si>
  <si>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</si>
  <si>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</si>
  <si>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</si>
  <si>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</si>
  <si>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</si>
  <si>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</si>
  <si>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</si>
  <si>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</si>
  <si>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</si>
  <si>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</si>
  <si>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</si>
  <si>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</si>
  <si>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</si>
  <si>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</si>
  <si>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</si>
  <si>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</si>
  <si>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</si>
  <si>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</si>
  <si>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</si>
  <si>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</si>
  <si>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</si>
  <si>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</si>
  <si>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</si>
  <si>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</si>
  <si>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</si>
  <si>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</si>
  <si>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</si>
  <si>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</si>
  <si>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</si>
  <si>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</si>
  <si>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</si>
  <si>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</si>
  <si>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</si>
  <si>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</si>
  <si>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</si>
  <si>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</si>
  <si>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</si>
  <si>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</si>
  <si>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</si>
  <si>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</si>
  <si>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</si>
  <si>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</si>
  <si>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</si>
  <si>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</si>
  <si>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</si>
  <si>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</si>
  <si>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</si>
  <si>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</si>
  <si>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</si>
  <si>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</si>
  <si>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</si>
  <si>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</si>
  <si>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</si>
  <si>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</si>
  <si>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</si>
  <si>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</si>
  <si>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</si>
  <si>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</si>
  <si>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</si>
  <si>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</si>
  <si>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</si>
  <si>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</si>
  <si>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</si>
  <si>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</si>
  <si>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</si>
  <si>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</si>
  <si>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</si>
  <si>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</si>
  <si>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</si>
  <si>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</si>
  <si>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</si>
  <si>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</si>
  <si>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</si>
  <si>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</si>
  <si>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</si>
  <si>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</si>
  <si>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</si>
  <si>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</si>
  <si>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</si>
  <si>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</si>
  <si>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</si>
  <si>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</si>
  <si>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</si>
  <si>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</si>
  <si>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</si>
  <si>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</si>
  <si>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</si>
  <si>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</si>
  <si>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</si>
  <si>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</si>
  <si>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</si>
  <si>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</si>
  <si>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</si>
  <si>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</si>
  <si>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</si>
  <si>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</si>
  <si>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</si>
  <si>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</si>
  <si>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</si>
  <si>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</si>
  <si>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</si>
  <si>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</si>
  <si>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</si>
  <si>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</si>
  <si>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</si>
  <si>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</si>
  <si>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</si>
  <si>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</si>
  <si>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</si>
  <si>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</si>
  <si>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</si>
  <si>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</si>
  <si>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</si>
  <si>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</si>
  <si>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</si>
  <si>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</si>
  <si>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</si>
  <si>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</si>
  <si>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</si>
  <si>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</si>
  <si>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</si>
  <si>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</si>
  <si>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</si>
  <si>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</si>
  <si>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</si>
  <si>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</si>
  <si>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</si>
  <si>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</si>
  <si>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</si>
  <si>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</si>
  <si>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</si>
  <si>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</si>
  <si>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</si>
  <si>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</si>
  <si>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</si>
  <si>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</si>
  <si>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</si>
  <si>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</si>
  <si>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</si>
  <si>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</si>
  <si>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</si>
  <si>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</si>
  <si>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</si>
  <si>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</si>
  <si>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</si>
  <si>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</si>
  <si>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</si>
  <si>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</si>
  <si>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</si>
  <si>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</si>
  <si>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</si>
  <si>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</si>
  <si>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</si>
  <si>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</si>
  <si>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</si>
  <si>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</si>
  <si>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</si>
  <si>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</si>
  <si>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</si>
  <si>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</si>
  <si>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</si>
  <si>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</si>
  <si>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</si>
  <si>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</si>
  <si>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</si>
  <si>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</si>
  <si>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</si>
  <si>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</si>
  <si>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</si>
  <si>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</si>
  <si>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</si>
  <si>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</si>
  <si>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</si>
  <si>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</si>
  <si>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</si>
  <si>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</si>
  <si>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</si>
  <si>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</si>
  <si>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</si>
  <si>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</si>
  <si>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</si>
  <si>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</si>
  <si>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</si>
  <si>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</si>
  <si>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</si>
  <si>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</si>
  <si>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</si>
  <si>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</si>
  <si>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</si>
  <si>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</si>
  <si>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</si>
  <si>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</si>
  <si>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</si>
  <si>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</si>
  <si>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</si>
  <si>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</si>
  <si>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</si>
  <si>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</si>
  <si>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</si>
  <si>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</si>
  <si>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</si>
  <si>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</si>
  <si>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</si>
  <si>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</si>
  <si>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</si>
  <si>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</si>
  <si>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</si>
  <si>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</si>
  <si>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</si>
  <si>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</si>
  <si>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</si>
  <si>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</si>
  <si>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</si>
  <si>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</si>
  <si>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</si>
  <si>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</si>
  <si>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</si>
  <si>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</si>
  <si>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</si>
  <si>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</si>
  <si>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</si>
  <si>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</si>
  <si>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</si>
  <si>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</si>
  <si>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</si>
  <si>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</si>
  <si>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</si>
  <si>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</si>
  <si>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</si>
  <si>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</si>
  <si>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</si>
  <si>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</si>
  <si>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</si>
  <si>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</si>
  <si>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</si>
  <si>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</si>
  <si>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</si>
  <si>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</si>
  <si>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</si>
  <si>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</si>
  <si>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</si>
  <si>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</si>
  <si>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</si>
  <si>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</si>
  <si>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</si>
  <si>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</si>
  <si>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</si>
  <si>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</si>
  <si>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</si>
  <si>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</si>
  <si>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</si>
  <si>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</si>
  <si>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</si>
  <si>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</si>
  <si>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</si>
  <si>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</si>
  <si>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</si>
  <si>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</si>
  <si>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</si>
  <si>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</si>
  <si>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</si>
  <si>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</si>
  <si>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</si>
  <si>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</si>
  <si>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</si>
  <si>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</si>
  <si>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</si>
  <si>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</si>
  <si>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</si>
  <si>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</si>
  <si>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</si>
  <si>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</si>
  <si>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</si>
  <si>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</si>
  <si>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</si>
  <si>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</si>
  <si>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</si>
  <si>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</si>
  <si>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</si>
  <si>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</si>
  <si>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</si>
  <si>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</si>
  <si>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</si>
  <si>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</si>
  <si>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</si>
  <si>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</si>
  <si>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</si>
  <si>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</si>
  <si>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</si>
  <si>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</si>
  <si>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</si>
  <si>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</si>
  <si>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</si>
  <si>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</si>
  <si>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</si>
  <si>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</si>
  <si>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</si>
  <si>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</si>
  <si>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</si>
  <si>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</si>
  <si>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</si>
  <si>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</si>
  <si>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</si>
  <si>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</si>
  <si>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</si>
  <si>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</si>
  <si>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</si>
  <si>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</si>
  <si>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</si>
  <si>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</si>
  <si>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</si>
  <si>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</si>
  <si>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</si>
  <si>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</si>
  <si>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</si>
  <si>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</si>
  <si>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</si>
  <si>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</si>
  <si>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</si>
  <si>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</si>
  <si>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</si>
  <si>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</si>
  <si>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</si>
  <si>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</si>
  <si>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</si>
  <si>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</si>
  <si>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</si>
  <si>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</si>
  <si>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</si>
  <si>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</si>
  <si>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</si>
  <si>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</si>
  <si>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</si>
  <si>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</si>
  <si>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</si>
  <si>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</si>
  <si>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</si>
  <si>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</si>
  <si>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</si>
  <si>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</si>
  <si>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</si>
  <si>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</si>
  <si>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</si>
  <si>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</si>
  <si>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</si>
  <si>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</si>
  <si>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</si>
  <si>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</si>
  <si>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</si>
  <si>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</si>
  <si>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</si>
  <si>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</si>
  <si>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</si>
  <si>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</si>
  <si>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</si>
  <si>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</si>
  <si>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</si>
  <si>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</si>
  <si>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</si>
  <si>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</si>
  <si>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</si>
  <si>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</si>
  <si>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</si>
  <si>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</si>
  <si>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</si>
  <si>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</si>
  <si>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</si>
  <si>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</si>
  <si>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</si>
  <si>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</si>
  <si>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</si>
  <si>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</si>
  <si>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</si>
  <si>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</si>
  <si>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</si>
  <si>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</si>
  <si>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</si>
  <si>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</si>
  <si>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</si>
  <si>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</si>
  <si>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</si>
  <si>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</si>
  <si>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</si>
  <si>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</si>
  <si>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</si>
  <si>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</si>
  <si>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</si>
  <si>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</si>
  <si>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</si>
  <si>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</si>
  <si>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</si>
  <si>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</si>
  <si>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</si>
  <si>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</si>
  <si>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</si>
  <si>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</si>
  <si>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</si>
  <si>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</si>
  <si>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</si>
  <si>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</si>
  <si>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</si>
  <si>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</si>
  <si>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</si>
  <si>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</si>
  <si>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</si>
  <si>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</si>
  <si>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</si>
  <si>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</si>
  <si>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</si>
  <si>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</si>
  <si>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</si>
  <si>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</si>
  <si>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</si>
  <si>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</si>
  <si>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</si>
  <si>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</si>
  <si>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</si>
  <si>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</si>
  <si>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</si>
  <si>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</si>
  <si>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</si>
  <si>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</si>
  <si>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</si>
  <si>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</si>
  <si>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</si>
  <si>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</si>
  <si>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</si>
  <si>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</si>
  <si>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</si>
  <si>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</si>
  <si>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</si>
  <si>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</si>
  <si>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</si>
  <si>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</si>
  <si>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</si>
  <si>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</si>
  <si>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</si>
  <si>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</si>
  <si>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</si>
  <si>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</si>
  <si>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</si>
  <si>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</si>
  <si>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</si>
  <si>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</si>
  <si>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</si>
  <si>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</si>
  <si>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</si>
  <si>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</si>
  <si>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</si>
  <si>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</si>
  <si>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</si>
  <si>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</si>
  <si>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</si>
  <si>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</si>
  <si>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</si>
  <si>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</si>
  <si>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</si>
  <si>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</si>
  <si>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</si>
  <si>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</si>
  <si>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</si>
  <si>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</si>
  <si>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</si>
  <si>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</si>
  <si>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</si>
  <si>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</si>
  <si>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</si>
  <si>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</si>
  <si>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</si>
  <si>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</si>
  <si>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</si>
  <si>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</si>
  <si>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</si>
  <si>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</si>
  <si>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</si>
  <si>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</si>
  <si>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</si>
  <si>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</si>
  <si>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</si>
  <si>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</si>
  <si>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</si>
  <si>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</si>
  <si>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</si>
  <si>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</si>
  <si>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</si>
  <si>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</si>
  <si>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</si>
  <si>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</si>
  <si>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</si>
  <si>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</si>
  <si>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</si>
  <si>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</si>
  <si>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</si>
  <si>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</si>
  <si>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</si>
  <si>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</si>
  <si>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</si>
  <si>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</si>
  <si>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</si>
  <si>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</si>
  <si>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</si>
  <si>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</si>
  <si>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</si>
  <si>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</si>
  <si>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</si>
  <si>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</si>
  <si>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</si>
  <si>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</si>
  <si>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</si>
  <si>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</si>
  <si>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</si>
  <si>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</si>
  <si>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</si>
  <si>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</si>
  <si>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</si>
  <si>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</si>
  <si>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</si>
  <si>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</si>
  <si>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</si>
  <si>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</si>
  <si>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</si>
  <si>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</si>
  <si>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</si>
  <si>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</si>
  <si>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</si>
  <si>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</si>
  <si>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</si>
  <si>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</si>
  <si>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</si>
  <si>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</si>
  <si>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</si>
  <si>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</si>
  <si>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</si>
  <si>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</si>
  <si>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</si>
  <si>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</si>
  <si>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</si>
  <si>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</si>
  <si>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</si>
  <si>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</si>
  <si>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</si>
  <si>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</si>
  <si>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</si>
  <si>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</si>
  <si>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</si>
  <si>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</si>
  <si>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</si>
  <si>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</si>
  <si>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</si>
  <si>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</si>
  <si>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</si>
  <si>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</si>
  <si>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</si>
  <si>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</si>
  <si>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</si>
  <si>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</si>
  <si>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</si>
  <si>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</si>
  <si>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</si>
  <si>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</si>
  <si>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</si>
  <si>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</si>
  <si>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</si>
  <si>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</si>
  <si>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</si>
  <si>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</si>
  <si>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</si>
  <si>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</si>
  <si>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</si>
  <si>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</si>
  <si>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</si>
  <si>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</si>
  <si>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</si>
  <si>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</si>
  <si>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</si>
  <si>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</si>
  <si>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</si>
  <si>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</si>
  <si>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</si>
  <si>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</si>
  <si>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</si>
  <si>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</si>
  <si>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</si>
  <si>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</si>
  <si>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</si>
  <si>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</si>
  <si>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</si>
  <si>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</si>
  <si>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</si>
  <si>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</si>
  <si>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</si>
  <si>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</si>
  <si>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</si>
  <si>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</si>
  <si>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</si>
  <si>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</si>
  <si>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</si>
  <si>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</si>
  <si>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</si>
  <si>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</si>
  <si>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</si>
  <si>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</si>
  <si>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</si>
  <si>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</si>
  <si>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</si>
  <si>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</si>
  <si>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</si>
  <si>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</si>
  <si>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</si>
  <si>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</si>
  <si>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</si>
  <si>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</si>
  <si>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</si>
  <si>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</si>
  <si>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</si>
  <si>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</si>
  <si>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</si>
  <si>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</si>
  <si>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</si>
  <si>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</si>
  <si>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</si>
  <si>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</si>
  <si>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</si>
  <si>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</si>
  <si>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</si>
  <si>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</si>
  <si>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</si>
  <si>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</si>
  <si>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</si>
  <si>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</si>
  <si>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</si>
  <si>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</si>
  <si>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</si>
  <si>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</si>
  <si>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</si>
  <si>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</si>
  <si>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</si>
  <si>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</si>
  <si>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</si>
  <si>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</si>
  <si>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</si>
  <si>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</si>
  <si>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</si>
  <si>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</si>
  <si>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</si>
  <si>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</si>
  <si>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</si>
  <si>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</si>
  <si>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</si>
  <si>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</si>
  <si>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</si>
  <si>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</si>
  <si>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</si>
  <si>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</si>
  <si>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</si>
  <si>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</si>
  <si>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</si>
  <si>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</si>
  <si>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</si>
  <si>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</si>
  <si>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</si>
  <si>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</si>
  <si>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</si>
  <si>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</si>
  <si>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</si>
  <si>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</si>
  <si>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</si>
  <si>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</si>
  <si>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</si>
  <si>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</si>
  <si>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</si>
  <si>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</si>
  <si>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</si>
  <si>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</si>
  <si>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</si>
  <si>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</si>
  <si>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</si>
  <si>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</si>
  <si>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</si>
  <si>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</si>
  <si>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</si>
  <si>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</si>
  <si>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</si>
  <si>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</si>
  <si>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</si>
  <si>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</si>
  <si>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</si>
  <si>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</si>
  <si>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</si>
  <si>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</si>
  <si>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</si>
  <si>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</si>
  <si>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</si>
  <si>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</si>
  <si>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</si>
  <si>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</si>
  <si>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</si>
  <si>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</si>
  <si>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</si>
  <si>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</si>
  <si>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</si>
  <si>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</si>
  <si>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</si>
  <si>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</si>
  <si>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</si>
  <si>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</si>
  <si>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</si>
  <si>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</si>
  <si>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</si>
  <si>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</si>
  <si>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</si>
  <si>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</si>
  <si>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</si>
  <si>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</si>
  <si>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</si>
  <si>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</si>
  <si>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</si>
  <si>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</si>
  <si>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</si>
  <si>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</si>
  <si>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</si>
  <si>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</si>
  <si>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</si>
  <si>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</si>
  <si>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</si>
  <si>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</si>
  <si>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</si>
  <si>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</si>
  <si>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</si>
  <si>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</si>
  <si>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</si>
  <si>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</si>
  <si>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</si>
  <si>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</si>
  <si>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</si>
  <si>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</si>
  <si>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</si>
  <si>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</si>
  <si>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</si>
  <si>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</si>
  <si>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</si>
  <si>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</si>
  <si>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</si>
  <si>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</si>
  <si>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</si>
  <si>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</si>
  <si>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</si>
  <si>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</si>
  <si>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</si>
  <si>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</si>
  <si>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</si>
  <si>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</si>
  <si>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</si>
  <si>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</si>
  <si>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</si>
  <si>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</si>
  <si>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</si>
  <si>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</si>
  <si>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</si>
  <si>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</si>
  <si>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</si>
  <si>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</si>
  <si>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</si>
  <si>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</si>
  <si>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</si>
  <si>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</si>
  <si>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</si>
  <si>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</si>
  <si>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</si>
  <si>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</si>
  <si>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</si>
  <si>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</si>
  <si>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</si>
  <si>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</si>
  <si>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</si>
  <si>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</si>
  <si>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</si>
  <si>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</si>
  <si>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</si>
  <si>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</si>
  <si>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</si>
  <si>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</si>
  <si>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</si>
  <si>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</si>
  <si>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</si>
  <si>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</si>
  <si>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</si>
  <si>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</si>
  <si>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</si>
  <si>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</si>
  <si>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</si>
  <si>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</si>
  <si>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</si>
  <si>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</si>
  <si>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</si>
  <si>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</si>
  <si>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</si>
  <si>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</si>
  <si>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</si>
  <si>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</si>
  <si>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</si>
  <si>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</si>
  <si>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</si>
  <si>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</si>
  <si>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</si>
  <si>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</si>
  <si>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</si>
  <si>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</si>
  <si>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</si>
  <si>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</si>
  <si>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</si>
  <si>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</si>
  <si>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</si>
  <si>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</si>
  <si>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</si>
  <si>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</si>
  <si>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</si>
  <si>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</si>
  <si>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</si>
  <si>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</si>
  <si>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</si>
  <si>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</si>
  <si>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</si>
  <si>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</si>
  <si>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</si>
  <si>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</si>
  <si>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</si>
  <si>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</si>
  <si>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</si>
  <si>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</si>
  <si>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</si>
  <si>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</si>
  <si>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</si>
  <si>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</si>
  <si>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</si>
  <si>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</si>
  <si>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</si>
  <si>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</si>
  <si>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</si>
  <si>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</si>
  <si>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</si>
  <si>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</si>
  <si>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</si>
  <si>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</si>
  <si>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</si>
  <si>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</si>
  <si>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</si>
  <si>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</si>
  <si>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</si>
  <si>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</si>
  <si>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</si>
  <si>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</si>
  <si>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</si>
  <si>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</si>
  <si>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</si>
  <si>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</si>
  <si>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</si>
  <si>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</si>
  <si>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</si>
  <si>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</si>
  <si>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</si>
  <si>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</si>
  <si>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</si>
  <si>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</si>
  <si>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</si>
  <si>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</si>
  <si>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</si>
  <si>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</si>
  <si>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</si>
  <si>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</si>
  <si>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</si>
  <si>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</si>
  <si>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</si>
  <si>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</si>
  <si>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</si>
  <si>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</si>
  <si>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</si>
  <si>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</si>
  <si>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</si>
  <si>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</si>
  <si>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</si>
  <si>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</si>
  <si>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</si>
  <si>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</si>
  <si>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</si>
  <si>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</si>
  <si>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</si>
  <si>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</si>
  <si>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</si>
  <si>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</si>
  <si>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</si>
  <si>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</si>
  <si>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</si>
  <si>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</si>
  <si>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</si>
  <si>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</si>
  <si>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</si>
  <si>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</si>
  <si>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</si>
  <si>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</si>
  <si>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</si>
  <si>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</si>
  <si>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</si>
  <si>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</si>
  <si>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</si>
  <si>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</si>
  <si>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</si>
  <si>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</si>
  <si>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</si>
  <si>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</si>
  <si>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</si>
  <si>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</si>
  <si>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</si>
  <si>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</si>
  <si>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</si>
  <si>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</si>
  <si>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</si>
  <si>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</si>
  <si>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</si>
  <si>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</si>
  <si>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</si>
  <si>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</si>
  <si>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</si>
  <si>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</si>
  <si>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</si>
  <si>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</si>
  <si>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</si>
  <si>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</si>
  <si>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</si>
  <si>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</si>
  <si>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</si>
  <si>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</si>
  <si>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</si>
  <si>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</si>
  <si>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</si>
  <si>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</si>
  <si>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</si>
  <si>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</si>
  <si>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</si>
  <si>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</si>
  <si>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</si>
  <si>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</si>
  <si>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</si>
  <si>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</si>
  <si>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</si>
  <si>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</si>
  <si>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</si>
  <si>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</si>
  <si>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</si>
  <si>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</si>
  <si>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</si>
  <si>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</si>
  <si>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</si>
  <si>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</si>
  <si>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</si>
  <si>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</si>
  <si>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</si>
  <si>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</si>
  <si>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</si>
  <si>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</si>
  <si>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</si>
  <si>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</si>
  <si>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</si>
  <si>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</si>
  <si>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</si>
  <si>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</si>
  <si>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</si>
  <si>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</si>
  <si>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</si>
  <si>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</si>
  <si>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</si>
  <si>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</si>
  <si>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</si>
  <si>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</si>
  <si>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</si>
  <si>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</si>
  <si>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</si>
  <si>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</si>
  <si>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</si>
  <si>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</si>
  <si>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</si>
  <si>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</si>
  <si>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</si>
  <si>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</si>
  <si>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</si>
  <si>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</si>
  <si>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</si>
  <si>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</si>
  <si>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</si>
  <si>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</si>
  <si>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</si>
  <si>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</si>
  <si>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</si>
  <si>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</si>
  <si>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</si>
  <si>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</si>
  <si>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</si>
  <si>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</si>
  <si>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</si>
  <si>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</si>
  <si>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</si>
  <si>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</si>
  <si>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</si>
  <si>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</si>
  <si>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</si>
  <si>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</si>
  <si>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</si>
  <si>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</si>
  <si>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</si>
  <si>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</si>
  <si>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</si>
  <si>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</si>
  <si>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</si>
  <si>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</si>
  <si>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</si>
  <si>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</si>
  <si>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</si>
  <si>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</si>
  <si>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</si>
  <si>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</si>
  <si>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</si>
  <si>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</si>
  <si>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</si>
  <si>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</si>
  <si>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</si>
  <si>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</si>
  <si>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</si>
  <si>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</si>
  <si>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</si>
  <si>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</si>
  <si>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</si>
  <si>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</si>
  <si>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</si>
  <si>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</si>
  <si>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</si>
  <si>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</si>
  <si>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</si>
  <si>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</si>
  <si>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</si>
  <si>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</si>
  <si>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</si>
  <si>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</si>
  <si>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</si>
  <si>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</si>
  <si>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</si>
  <si>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</si>
  <si>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</si>
  <si>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</si>
  <si>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</si>
  <si>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</si>
  <si>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</si>
  <si>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</si>
  <si>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</si>
  <si>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</si>
  <si>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</si>
  <si>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</si>
  <si>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</si>
  <si>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</si>
  <si>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</si>
  <si>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</si>
  <si>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</si>
  <si>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</si>
  <si>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</si>
  <si>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</si>
  <si>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</si>
  <si>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</si>
  <si>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</si>
  <si>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</si>
  <si>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</si>
  <si>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</si>
  <si>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</si>
  <si>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</si>
  <si>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</si>
  <si>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</si>
  <si>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</si>
  <si>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</si>
  <si>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</si>
  <si>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</si>
  <si>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</si>
  <si>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</si>
  <si>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</si>
  <si>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</si>
  <si>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</si>
  <si>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</si>
  <si>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</si>
  <si>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</si>
  <si>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</si>
  <si>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</si>
  <si>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</si>
  <si>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</si>
  <si>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</si>
  <si>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</si>
  <si>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</si>
  <si>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</si>
  <si>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</si>
  <si>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</si>
  <si>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</si>
  <si>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</si>
  <si>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</si>
  <si>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</si>
  <si>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</si>
  <si>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</si>
  <si>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</si>
  <si>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</si>
  <si>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</si>
  <si>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</si>
  <si>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</si>
  <si>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</si>
  <si>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</si>
  <si>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</si>
  <si>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</si>
  <si>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</si>
  <si>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</si>
  <si>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</si>
  <si>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</si>
  <si>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</si>
  <si>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</si>
  <si>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</si>
  <si>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</si>
  <si>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</si>
  <si>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</si>
  <si>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</si>
  <si>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</si>
  <si>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</si>
  <si>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</si>
  <si>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</si>
  <si>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</si>
  <si>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</si>
  <si>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</si>
  <si>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</si>
  <si>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</si>
  <si>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</si>
  <si>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</si>
  <si>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</si>
  <si>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</si>
  <si>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</si>
  <si>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</si>
  <si>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</si>
  <si>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</si>
  <si>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</si>
  <si>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</si>
  <si>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</si>
  <si>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</si>
  <si>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</si>
  <si>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</si>
  <si>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</si>
  <si>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</si>
  <si>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</si>
  <si>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</si>
  <si>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</si>
  <si>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</si>
  <si>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</si>
  <si>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</si>
  <si>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</si>
  <si>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</si>
  <si>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</si>
  <si>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</si>
  <si>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</si>
  <si>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</si>
  <si>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</si>
  <si>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</si>
  <si>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</si>
  <si>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</si>
  <si>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</si>
  <si>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</si>
  <si>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</si>
  <si>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</si>
  <si>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</si>
  <si>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</si>
  <si>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</si>
  <si>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</si>
  <si>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</si>
  <si>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</si>
  <si>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</si>
  <si>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</si>
  <si>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</si>
  <si>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</si>
  <si>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</si>
  <si>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</si>
  <si>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</si>
  <si>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</si>
  <si>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</si>
  <si>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</si>
  <si>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</si>
  <si>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</si>
  <si>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</si>
  <si>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</si>
  <si>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</si>
  <si>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</si>
  <si>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</si>
  <si>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</si>
  <si>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</si>
  <si>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</si>
  <si>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</si>
  <si>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</si>
  <si>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</si>
  <si>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</si>
  <si>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</si>
  <si>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</si>
  <si>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</si>
  <si>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</si>
  <si>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</si>
  <si>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</si>
  <si>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</si>
  <si>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</si>
  <si>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</si>
  <si>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</si>
  <si>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</si>
  <si>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</si>
  <si>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</si>
  <si>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</si>
  <si>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</si>
  <si>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</si>
  <si>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</si>
  <si>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</si>
  <si>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</si>
  <si>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</si>
  <si>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</si>
  <si>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</si>
  <si>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</si>
  <si>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</si>
  <si>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</si>
  <si>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</si>
  <si>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</si>
  <si>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</si>
  <si>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</si>
  <si>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</si>
  <si>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</si>
  <si>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</si>
  <si>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</si>
  <si>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</si>
  <si>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</si>
  <si>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</si>
  <si>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</si>
  <si>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</si>
  <si>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</si>
  <si>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</si>
  <si>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</si>
  <si>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</si>
  <si>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</si>
  <si>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</si>
  <si>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</si>
  <si>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</si>
  <si>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</si>
  <si>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</si>
  <si>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</si>
  <si>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</si>
  <si>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</si>
  <si>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</si>
  <si>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</si>
  <si>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</si>
  <si>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</si>
  <si>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</si>
  <si>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</si>
  <si>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</si>
  <si>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</si>
  <si>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</si>
  <si>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</si>
  <si>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</si>
  <si>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</si>
  <si>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</si>
  <si>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</si>
  <si>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</si>
  <si>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</si>
  <si>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</si>
  <si>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</si>
  <si>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</si>
  <si>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</si>
  <si>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</si>
  <si>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</si>
  <si>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</si>
  <si>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</si>
  <si>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</si>
  <si>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</si>
  <si>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</si>
  <si>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</si>
  <si>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</si>
  <si>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</si>
  <si>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</si>
  <si>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</si>
  <si>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</si>
  <si>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</si>
  <si>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</si>
  <si>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</si>
  <si>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</si>
  <si>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</si>
  <si>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</si>
  <si>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</si>
  <si>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</si>
  <si>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</si>
  <si>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</si>
  <si>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</si>
  <si>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</si>
  <si>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</si>
  <si>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</si>
  <si>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</si>
  <si>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</si>
  <si>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</si>
  <si>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</si>
  <si>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</si>
  <si>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</si>
  <si>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</si>
  <si>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</si>
  <si>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</si>
  <si>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</si>
  <si>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</si>
  <si>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</si>
  <si>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</si>
  <si>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</si>
  <si>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</si>
  <si>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</si>
  <si>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</si>
  <si>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</si>
  <si>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</si>
  <si>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</si>
  <si>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</si>
  <si>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</si>
  <si>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</si>
  <si>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</si>
  <si>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</si>
  <si>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</si>
  <si>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</si>
  <si>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</si>
  <si>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</si>
  <si>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</si>
  <si>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</si>
  <si>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</si>
  <si>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</si>
  <si>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</si>
  <si>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</si>
  <si>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</si>
  <si>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</si>
  <si>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</si>
  <si>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</si>
  <si>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</si>
  <si>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</si>
  <si>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</si>
  <si>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</si>
  <si>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</si>
  <si>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</si>
  <si>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</si>
  <si>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</si>
  <si>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</si>
  <si>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</si>
  <si>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</si>
  <si>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</si>
  <si>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</si>
  <si>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</si>
  <si>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</si>
  <si>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</si>
  <si>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</si>
  <si>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</si>
  <si>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</si>
  <si>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</si>
  <si>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</si>
  <si>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</si>
  <si>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</si>
  <si>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</si>
  <si>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</si>
  <si>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</si>
  <si>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</si>
  <si>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</si>
  <si>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</si>
  <si>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</si>
  <si>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</si>
  <si>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</si>
  <si>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</si>
  <si>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</si>
  <si>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</si>
  <si>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</si>
  <si>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</si>
  <si>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</si>
  <si>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</si>
  <si>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</si>
  <si>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</si>
  <si>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</si>
  <si>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</si>
  <si>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</si>
  <si>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</si>
  <si>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</si>
  <si>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</si>
  <si>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</si>
  <si>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</si>
  <si>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</si>
  <si>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</si>
  <si>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</si>
  <si>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</si>
  <si>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</si>
  <si>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</si>
  <si>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</si>
  <si>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</si>
  <si>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</si>
  <si>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</si>
  <si>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</si>
  <si>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</si>
  <si>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</si>
  <si>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</si>
  <si>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</si>
  <si>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</si>
  <si>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</si>
  <si>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</si>
  <si>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</si>
  <si>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</si>
  <si>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</si>
  <si>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</si>
  <si>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</si>
  <si>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</si>
  <si>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</si>
  <si>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</si>
  <si>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</si>
  <si>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</si>
  <si>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</si>
  <si>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</si>
  <si>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</si>
  <si>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</si>
  <si>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</si>
  <si>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</si>
  <si>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</si>
  <si>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</si>
  <si>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</si>
  <si>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</si>
  <si>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</si>
  <si>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</si>
  <si>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</si>
  <si>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</si>
  <si>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</si>
  <si>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</si>
  <si>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</si>
  <si>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</si>
  <si>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</si>
  <si>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</si>
  <si>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</si>
  <si>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</si>
  <si>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</si>
  <si>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</si>
  <si>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</si>
  <si>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</si>
  <si>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</si>
  <si>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</si>
  <si>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</si>
  <si>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</si>
  <si>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</si>
  <si>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</si>
  <si>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</si>
  <si>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</si>
  <si>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</si>
  <si>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</si>
  <si>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</si>
  <si>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</si>
  <si>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</si>
  <si>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</si>
  <si>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</si>
  <si>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</si>
  <si>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</si>
  <si>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</si>
  <si>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</si>
  <si>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</si>
  <si>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</si>
  <si>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</si>
  <si>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</si>
  <si>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</si>
  <si>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</si>
  <si>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</si>
  <si>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</si>
  <si>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</si>
  <si>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</si>
  <si>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</si>
  <si>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</si>
  <si>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</si>
  <si>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</si>
  <si>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</si>
  <si>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</si>
  <si>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</si>
  <si>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</si>
  <si>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</si>
  <si>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</si>
  <si>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</si>
  <si>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</si>
  <si>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</si>
  <si>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</si>
  <si>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</si>
  <si>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</si>
  <si>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</si>
  <si>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</si>
  <si>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</si>
  <si>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</si>
  <si>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</si>
  <si>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</si>
  <si>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</si>
  <si>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</si>
  <si>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</si>
  <si>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</si>
  <si>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</si>
  <si>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</si>
  <si>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</si>
  <si>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</si>
  <si>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</si>
  <si>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</si>
  <si>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</si>
  <si>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</si>
  <si>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</si>
  <si>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</si>
  <si>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</si>
  <si>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</si>
  <si>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</si>
  <si>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</si>
  <si>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</si>
  <si>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</si>
  <si>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</si>
  <si>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</si>
  <si>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</si>
  <si>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</si>
  <si>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</si>
  <si>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</si>
  <si>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</si>
  <si>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</si>
  <si>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</si>
  <si>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</si>
  <si>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</si>
  <si>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</si>
  <si>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</si>
  <si>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</si>
  <si>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</si>
  <si>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</si>
  <si>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</si>
  <si>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</si>
  <si>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</si>
  <si>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</si>
  <si>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</si>
  <si>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</si>
  <si>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</si>
  <si>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</si>
  <si>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</si>
  <si>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</si>
  <si>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</si>
  <si>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</si>
  <si>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</si>
  <si>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</si>
  <si>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</si>
  <si>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</si>
  <si>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</si>
  <si>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</si>
  <si>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</si>
  <si>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</si>
  <si>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</si>
  <si>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</si>
  <si>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</si>
  <si>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</si>
  <si>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</si>
  <si>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</si>
  <si>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</si>
  <si>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</si>
  <si>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</si>
  <si>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</si>
  <si>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</si>
  <si>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</si>
  <si>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</si>
  <si>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</si>
  <si>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</si>
  <si>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</si>
  <si>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</si>
  <si>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</si>
  <si>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</si>
  <si>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</si>
  <si>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</si>
  <si>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</si>
  <si>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</si>
  <si>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</si>
  <si>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</si>
  <si>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</si>
  <si>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</si>
  <si>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</si>
  <si>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</si>
  <si>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</si>
  <si>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</si>
  <si>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</si>
  <si>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</si>
  <si>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</si>
  <si>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</si>
  <si>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</si>
  <si>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</si>
  <si>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</si>
  <si>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</si>
  <si>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</si>
  <si>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</si>
  <si>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</si>
  <si>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</si>
  <si>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</si>
  <si>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</si>
  <si>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</si>
  <si>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</si>
  <si>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</si>
  <si>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</si>
  <si>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</si>
  <si>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</si>
  <si>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</si>
  <si>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</si>
  <si>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</si>
  <si>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</si>
  <si>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</si>
  <si>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</si>
  <si>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</si>
  <si>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</si>
  <si>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</si>
  <si>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</si>
  <si>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</si>
  <si>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</si>
  <si>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</si>
  <si>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</si>
  <si>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</si>
  <si>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</si>
  <si>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</si>
  <si>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</si>
  <si>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</si>
  <si>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</si>
  <si>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</si>
  <si>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</si>
  <si>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</si>
  <si>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</si>
  <si>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</si>
  <si>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</si>
  <si>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</si>
  <si>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</si>
  <si>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</si>
  <si>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</si>
  <si>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</si>
  <si>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</si>
  <si>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</si>
  <si>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</si>
  <si>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</si>
  <si>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</si>
  <si>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</si>
  <si>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</si>
  <si>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</si>
  <si>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</si>
  <si>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</si>
  <si>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</si>
  <si>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</si>
  <si>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</si>
  <si>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</si>
  <si>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</si>
  <si>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</si>
  <si>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</si>
  <si>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</si>
  <si>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</si>
  <si>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</si>
  <si>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</si>
  <si>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</si>
  <si>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</si>
  <si>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</si>
  <si>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</si>
  <si>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</si>
  <si>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</si>
  <si>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</si>
  <si>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</si>
  <si>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</si>
  <si>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</si>
  <si>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</si>
  <si>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</si>
  <si>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</si>
  <si>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</si>
  <si>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</si>
  <si>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</si>
  <si>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</si>
  <si>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</si>
  <si>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</si>
  <si>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</si>
  <si>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</si>
  <si>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</si>
  <si>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</si>
  <si>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</si>
  <si>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</si>
  <si>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</si>
  <si>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</si>
  <si>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</si>
  <si>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</si>
  <si>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</si>
  <si>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</si>
  <si>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</si>
  <si>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</si>
  <si>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</si>
  <si>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</si>
  <si>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</si>
  <si>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</si>
  <si>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</si>
  <si>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</si>
  <si>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</si>
  <si>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</si>
  <si>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</si>
  <si>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</si>
  <si>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</si>
  <si>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</si>
  <si>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</si>
  <si>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</si>
  <si>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</si>
  <si>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</si>
  <si>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</si>
  <si>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</si>
  <si>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</si>
  <si>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</si>
  <si>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</si>
  <si>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</si>
  <si>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</si>
  <si>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</si>
  <si>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</si>
  <si>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</si>
  <si>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</si>
  <si>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</si>
  <si>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</si>
  <si>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</si>
  <si>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</si>
  <si>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</si>
  <si>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</si>
  <si>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</si>
  <si>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</si>
  <si>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</si>
  <si>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</si>
  <si>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</si>
  <si>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</si>
  <si>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</si>
  <si>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</si>
  <si>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</si>
  <si>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</si>
  <si>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</si>
  <si>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</si>
  <si>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</si>
  <si>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</si>
  <si>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</si>
  <si>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</si>
  <si>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</si>
  <si>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</si>
  <si>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</si>
  <si>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</si>
  <si>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</si>
  <si>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</si>
  <si>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</si>
  <si>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</si>
  <si>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</si>
  <si>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</si>
  <si>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</si>
  <si>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</si>
  <si>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</si>
  <si>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</si>
  <si>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</si>
  <si>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</si>
  <si>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</si>
  <si>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</si>
  <si>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</si>
  <si>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</si>
  <si>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</si>
  <si>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</si>
  <si>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</si>
  <si>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</si>
  <si>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</si>
  <si>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</si>
  <si>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</si>
  <si>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</si>
  <si>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</si>
  <si>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</si>
  <si>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</si>
  <si>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</si>
  <si>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</si>
  <si>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</si>
  <si>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</si>
  <si>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</si>
  <si>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</si>
  <si>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</si>
  <si>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</si>
  <si>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</si>
  <si>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</si>
  <si>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</si>
  <si>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</si>
  <si>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</si>
  <si>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</si>
  <si>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</si>
  <si>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</si>
  <si>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</si>
  <si>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</si>
  <si>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</si>
  <si>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</si>
  <si>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</si>
  <si>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</si>
  <si>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</si>
  <si>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</si>
  <si>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</si>
  <si>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</si>
  <si>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</si>
  <si>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</si>
  <si>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</si>
  <si>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</si>
  <si>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</si>
  <si>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</si>
  <si>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</si>
  <si>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</si>
  <si>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</si>
  <si>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</si>
  <si>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</si>
  <si>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</si>
  <si>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</si>
  <si>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</si>
  <si>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</si>
  <si>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</si>
  <si>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</si>
  <si>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</si>
  <si>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</si>
  <si>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</si>
  <si>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</si>
  <si>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</si>
  <si>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</si>
  <si>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</si>
  <si>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</si>
  <si>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</si>
  <si>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</si>
  <si>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</si>
  <si>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</si>
  <si>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</si>
  <si>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</si>
  <si>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</si>
  <si>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</si>
  <si>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</si>
  <si>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</si>
  <si>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</si>
  <si>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</si>
  <si>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</si>
  <si>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</si>
  <si>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</si>
  <si>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</si>
  <si>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</si>
  <si>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</si>
  <si>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</si>
  <si>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</si>
  <si>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</si>
  <si>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</si>
  <si>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</si>
  <si>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</si>
  <si>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</si>
  <si>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</si>
  <si>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</si>
  <si>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</si>
  <si>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</si>
  <si>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</si>
  <si>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</si>
  <si>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</si>
  <si>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</si>
  <si>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</si>
  <si>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</si>
  <si>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</si>
  <si>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</si>
  <si>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</si>
  <si>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</si>
  <si>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</si>
  <si>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</si>
  <si>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</si>
  <si>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</si>
  <si>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</si>
  <si>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</si>
  <si>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</si>
  <si>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</si>
  <si>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</si>
  <si>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</si>
  <si>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</si>
  <si>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</si>
  <si>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</si>
  <si>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</si>
  <si>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</si>
  <si>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</si>
  <si>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</si>
  <si>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</si>
  <si>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</si>
  <si>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</si>
  <si>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</si>
  <si>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</si>
  <si>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</si>
  <si>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</si>
  <si>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</si>
  <si>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</si>
  <si>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</si>
  <si>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</si>
  <si>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</si>
  <si>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</si>
  <si>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</si>
  <si>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</si>
  <si>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</si>
  <si>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</si>
  <si>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</si>
  <si>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</si>
  <si>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</si>
  <si>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</si>
  <si>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</si>
  <si>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</si>
  <si>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</si>
  <si>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</si>
  <si>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</si>
  <si>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</si>
  <si>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</si>
  <si>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</si>
  <si>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</si>
  <si>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</si>
  <si>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</si>
  <si>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</si>
  <si>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</si>
  <si>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</si>
  <si>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</si>
  <si>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</si>
  <si>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</si>
  <si>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</si>
  <si>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</si>
  <si>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</si>
  <si>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</si>
  <si>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</si>
  <si>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</si>
  <si>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</si>
  <si>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</si>
  <si>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</si>
  <si>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</si>
  <si>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</si>
  <si>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</si>
  <si>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</si>
  <si>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</si>
  <si>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</si>
  <si>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</si>
  <si>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</si>
  <si>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</si>
  <si>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</si>
  <si>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</si>
  <si>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</si>
  <si>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</si>
  <si>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</si>
  <si>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</si>
  <si>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</si>
  <si>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</si>
  <si>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</si>
  <si>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</si>
  <si>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</si>
  <si>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</si>
  <si>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</si>
  <si>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</si>
  <si>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</si>
  <si>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</si>
  <si>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</si>
  <si>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</si>
  <si>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</si>
  <si>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</si>
  <si>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</si>
  <si>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</si>
  <si>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</si>
  <si>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</si>
  <si>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</si>
  <si>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</si>
  <si>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</si>
  <si>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</si>
  <si>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</si>
  <si>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</si>
  <si>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</si>
  <si>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</si>
  <si>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</si>
  <si>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</si>
  <si>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</si>
  <si>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</si>
  <si>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</si>
  <si>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</si>
  <si>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</si>
  <si>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</si>
  <si>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</si>
  <si>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</si>
  <si>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</si>
  <si>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</si>
  <si>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</si>
  <si>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</si>
  <si>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</si>
  <si>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</si>
  <si>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</si>
  <si>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</si>
  <si>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</si>
  <si>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</si>
  <si>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</si>
  <si>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</si>
  <si>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</si>
  <si>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</si>
  <si>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</si>
  <si>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</si>
  <si>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</si>
  <si>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</si>
  <si>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</si>
  <si>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</si>
  <si>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</si>
  <si>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</si>
  <si>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</si>
  <si>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</si>
  <si>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</si>
  <si>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</si>
  <si>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</si>
  <si>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</si>
  <si>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</si>
  <si>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</si>
  <si>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</si>
  <si>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</si>
  <si>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</si>
  <si>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</si>
  <si>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</si>
  <si>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</si>
  <si>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</si>
  <si>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</si>
  <si>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</si>
  <si>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</si>
  <si>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</si>
  <si>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</si>
  <si>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</si>
  <si>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</si>
  <si>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</si>
  <si>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</si>
  <si>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</si>
  <si>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</si>
  <si>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</si>
  <si>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</si>
  <si>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</si>
  <si>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</si>
  <si>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</si>
  <si>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</si>
  <si>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</si>
  <si>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</si>
  <si>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</si>
  <si>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</si>
  <si>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</si>
  <si>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</si>
  <si>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</si>
  <si>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</si>
  <si>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</si>
  <si>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</si>
  <si>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</si>
  <si>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</si>
  <si>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</si>
  <si>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</si>
  <si>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</si>
  <si>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</si>
  <si>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</si>
  <si>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</si>
  <si>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</si>
  <si>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</si>
  <si>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</si>
  <si>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</si>
  <si>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</si>
  <si>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</si>
  <si>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</si>
  <si>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</si>
  <si>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</si>
  <si>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</si>
  <si>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</si>
  <si>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</si>
  <si>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</si>
  <si>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</si>
  <si>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</si>
  <si>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</si>
  <si>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</si>
  <si>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</si>
  <si>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</si>
  <si>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</si>
  <si>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</si>
  <si>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</si>
  <si>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</si>
  <si>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</si>
  <si>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</si>
  <si>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</si>
  <si>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</si>
  <si>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</si>
  <si>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</si>
  <si>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</si>
  <si>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</si>
  <si>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</si>
  <si>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</si>
  <si>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</si>
  <si>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</si>
  <si>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</si>
  <si>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</si>
  <si>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</si>
  <si>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</si>
  <si>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</si>
  <si>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</si>
  <si>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</si>
  <si>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</si>
  <si>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</si>
  <si>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</si>
  <si>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</si>
  <si>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</si>
  <si>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</si>
  <si>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</si>
  <si>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</si>
  <si>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</si>
  <si>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</si>
  <si>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</si>
  <si>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</si>
  <si>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</si>
  <si>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</si>
  <si>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</si>
  <si>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</si>
  <si>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</si>
  <si>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</si>
  <si>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</si>
  <si>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</si>
  <si>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</si>
  <si>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</si>
  <si>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</si>
  <si>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</si>
  <si>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</si>
  <si>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</si>
  <si>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</si>
  <si>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</si>
  <si>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</si>
  <si>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</si>
  <si>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</si>
  <si>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</si>
  <si>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</si>
  <si>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</si>
  <si>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</si>
  <si>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</si>
  <si>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</si>
  <si>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</si>
  <si>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</si>
  <si>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</si>
  <si>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</si>
  <si>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</si>
  <si>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</si>
  <si>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</si>
  <si>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</si>
  <si>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</si>
  <si>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</si>
  <si>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</si>
  <si>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</si>
  <si>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</si>
  <si>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</si>
  <si>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</si>
  <si>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</si>
  <si>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</si>
  <si>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</si>
  <si>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</si>
  <si>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</si>
  <si>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</si>
  <si>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</si>
  <si>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</si>
  <si>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</si>
  <si>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</si>
  <si>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</si>
  <si>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</si>
  <si>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</si>
  <si>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</si>
  <si>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</si>
  <si>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</si>
  <si>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</si>
  <si>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</si>
  <si>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</si>
  <si>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</si>
  <si>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</si>
  <si>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</si>
  <si>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</si>
  <si>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</si>
  <si>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</si>
  <si>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</si>
  <si>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</si>
  <si>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</si>
  <si>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</si>
  <si>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</si>
  <si>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</si>
  <si>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</si>
  <si>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</si>
  <si>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</si>
  <si>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</si>
  <si>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</si>
  <si>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</si>
  <si>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</si>
  <si>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</si>
  <si>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</si>
  <si>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</si>
  <si>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</si>
  <si>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</si>
  <si>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</si>
  <si>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</si>
  <si>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</si>
  <si>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</si>
  <si>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</si>
  <si>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</si>
  <si>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</si>
  <si>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</si>
  <si>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</si>
  <si>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</si>
  <si>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</si>
  <si>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</si>
  <si>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</si>
  <si>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</si>
  <si>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</si>
  <si>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</si>
  <si>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</si>
  <si>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</si>
  <si>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</si>
  <si>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</si>
  <si>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</si>
  <si>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</si>
  <si>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</si>
  <si>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</si>
  <si>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</si>
  <si>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</si>
  <si>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</si>
  <si>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</si>
  <si>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</si>
  <si>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</si>
  <si>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</si>
  <si>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</si>
  <si>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</si>
  <si>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</si>
  <si>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</si>
  <si>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</si>
  <si>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</si>
  <si>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</si>
  <si>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</si>
  <si>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</si>
  <si>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</si>
  <si>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</si>
  <si>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</si>
  <si>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</si>
  <si>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</si>
  <si>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</si>
  <si>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</si>
  <si>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</si>
  <si>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</si>
  <si>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</si>
  <si>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</si>
  <si>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</si>
  <si>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</si>
  <si>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</si>
  <si>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</si>
  <si>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</si>
  <si>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</si>
  <si>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</si>
  <si>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</si>
  <si>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</si>
  <si>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</si>
  <si>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</si>
  <si>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</si>
  <si>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</si>
  <si>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</si>
  <si>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</si>
  <si>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</si>
  <si>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</si>
  <si>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</si>
  <si>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</si>
  <si>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</si>
  <si>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</si>
  <si>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</si>
  <si>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</si>
  <si>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</si>
  <si>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</si>
  <si>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</si>
  <si>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</si>
  <si>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</si>
  <si>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</si>
  <si>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</si>
  <si>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</si>
  <si>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</si>
  <si>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</si>
  <si>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</si>
  <si>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</si>
  <si>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</si>
  <si>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</si>
  <si>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</si>
  <si>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</si>
  <si>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</si>
  <si>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</si>
  <si>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</si>
  <si>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</si>
  <si>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</si>
  <si>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</si>
  <si>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</si>
  <si>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</si>
  <si>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</si>
  <si>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</si>
  <si>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</si>
  <si>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</si>
  <si>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</si>
  <si>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</si>
  <si>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</si>
  <si>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</si>
  <si>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</si>
  <si>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</si>
  <si>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</si>
  <si>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</si>
  <si>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</si>
  <si>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</si>
  <si>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</si>
  <si>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</si>
  <si>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</si>
  <si>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</si>
  <si>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</si>
  <si>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</si>
  <si>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</si>
  <si>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</si>
  <si>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</si>
  <si>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</si>
  <si>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</si>
  <si>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</si>
  <si>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</si>
  <si>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</si>
  <si>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</si>
  <si>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</si>
  <si>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</si>
  <si>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</si>
  <si>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</si>
  <si>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</si>
  <si>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</si>
  <si>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</si>
  <si>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</si>
  <si>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</si>
  <si>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Burbage</t>
  </si>
  <si>
    <t>Dovedale 1</t>
  </si>
  <si>
    <t>Endcliffe Ward</t>
  </si>
  <si>
    <t>Forest Close Ward 1</t>
  </si>
  <si>
    <t>Forest Close Ward 2</t>
  </si>
  <si>
    <t>Forest Close Ward 3</t>
  </si>
  <si>
    <t>Forest Lodge Assessment</t>
  </si>
  <si>
    <t>Forest Lodge Rehab</t>
  </si>
  <si>
    <t>Maple</t>
  </si>
  <si>
    <t>Stanage</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</si>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</sst>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1" fontId="1" fillId="39" borderId="12" xfId="0" applyNumberFormat="1" applyFon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E20" sqref="E20"/>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11006</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7" t="s">
        <v>10921</v>
      </c>
      <c r="D4" s="147"/>
      <c r="E4" s="147"/>
      <c r="F4" s="147"/>
      <c r="G4" s="147"/>
      <c r="H4" s="147"/>
      <c r="I4" s="147"/>
    </row>
    <row r="5" spans="2:13" ht="15" customHeight="1" x14ac:dyDescent="0.2">
      <c r="F5" s="29"/>
    </row>
    <row r="6" spans="2:13" ht="16.5" customHeight="1" x14ac:dyDescent="0.35">
      <c r="C6" s="146"/>
      <c r="D6" s="146"/>
      <c r="E6" s="90" t="s">
        <v>1105</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48" t="s">
        <v>284</v>
      </c>
      <c r="D8" s="149"/>
      <c r="E8" s="149"/>
      <c r="F8" s="149"/>
      <c r="G8" s="149"/>
      <c r="H8" s="149"/>
      <c r="I8" s="150"/>
    </row>
    <row r="9" spans="2:13" ht="12.75" customHeight="1" x14ac:dyDescent="0.2">
      <c r="C9" s="151" t="s">
        <v>10918</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6"/>
      <c r="D12" s="86"/>
      <c r="E12" s="86"/>
      <c r="F12" s="86"/>
      <c r="G12" s="86"/>
      <c r="H12" s="86"/>
      <c r="I12" s="86"/>
    </row>
    <row r="13" spans="2:13" ht="15.75" x14ac:dyDescent="0.2">
      <c r="C13" s="148" t="s">
        <v>10919</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8" t="s">
        <v>10920</v>
      </c>
      <c r="D16" s="149"/>
      <c r="E16" s="149"/>
      <c r="F16" s="149"/>
      <c r="G16" s="149"/>
      <c r="H16" s="149"/>
      <c r="I16" s="150"/>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4" t="str">
        <f>IF('Trust - Frontsheet'!AD2="","",'Trust - Frontsheet'!AD2)</f>
        <v/>
      </c>
      <c r="D25" s="144"/>
      <c r="E25" s="144"/>
      <c r="F25" s="144"/>
      <c r="G25" s="144"/>
      <c r="H25" s="144"/>
      <c r="I25" s="144"/>
    </row>
    <row r="26" spans="3:9" ht="15" x14ac:dyDescent="0.2">
      <c r="C26" s="144" t="str">
        <f>IF('Trust - Frontsheet'!AD3="","",'Trust - Frontsheet'!AD3)</f>
        <v/>
      </c>
      <c r="D26" s="144"/>
      <c r="E26" s="144"/>
      <c r="F26" s="144"/>
      <c r="G26" s="144"/>
      <c r="H26" s="144"/>
      <c r="I26" s="144"/>
    </row>
    <row r="27" spans="3:9" ht="15" x14ac:dyDescent="0.2">
      <c r="C27" s="144" t="str">
        <f>IF('Trust - Frontsheet'!AD4="","",'Trust - Frontsheet'!AD4)</f>
        <v/>
      </c>
      <c r="D27" s="144"/>
      <c r="E27" s="144"/>
      <c r="F27" s="144"/>
      <c r="G27" s="144"/>
      <c r="H27" s="144"/>
      <c r="I27" s="144"/>
    </row>
    <row r="28" spans="3:9" ht="15.75" customHeight="1" x14ac:dyDescent="0.2">
      <c r="C28" s="144" t="str">
        <f>IF('Trust - Frontsheet'!AD5="","",'Trust - Frontsheet'!AD5)</f>
        <v/>
      </c>
      <c r="D28" s="144"/>
      <c r="E28" s="144"/>
      <c r="F28" s="144"/>
      <c r="G28" s="144"/>
      <c r="H28" s="144"/>
      <c r="I28" s="144"/>
    </row>
    <row r="29" spans="3:9" ht="15" x14ac:dyDescent="0.2">
      <c r="C29" s="144" t="str">
        <f>IF('Trust - Frontsheet'!AD6="","",'Trust - Frontsheet'!AD6)</f>
        <v/>
      </c>
      <c r="D29" s="144"/>
      <c r="E29" s="144"/>
      <c r="F29" s="144"/>
      <c r="G29" s="144"/>
      <c r="H29" s="144"/>
      <c r="I29" s="144"/>
    </row>
    <row r="30" spans="3:9" ht="15" x14ac:dyDescent="0.2">
      <c r="C30" s="144" t="str">
        <f>IF('Trust - Frontsheet'!AD7="","",'Trust - Frontsheet'!AD7)</f>
        <v/>
      </c>
      <c r="D30" s="144"/>
      <c r="E30" s="144"/>
      <c r="F30" s="144"/>
      <c r="G30" s="144"/>
      <c r="H30" s="144"/>
      <c r="I30" s="144"/>
    </row>
    <row r="31" spans="3:9" ht="15" x14ac:dyDescent="0.2">
      <c r="C31" s="144" t="str">
        <f>IF('Trust - Frontsheet'!AD8="","",'Trust - Frontsheet'!AD8)</f>
        <v>One or more wards has submitted actual hours but zero CHPPD patients.</v>
      </c>
      <c r="D31" s="144"/>
      <c r="E31" s="144"/>
      <c r="F31" s="144"/>
      <c r="G31" s="144"/>
      <c r="H31" s="144"/>
      <c r="I31" s="144"/>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opLeftCell="C1" zoomScale="70" zoomScaleNormal="70" workbookViewId="0">
      <selection activeCell="F9" sqref="F9:N9"/>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2" t="s">
        <v>11006</v>
      </c>
      <c r="E2" s="172"/>
      <c r="F2" s="172"/>
      <c r="G2" s="172"/>
      <c r="H2" s="172"/>
      <c r="I2" s="172"/>
      <c r="J2" s="172"/>
      <c r="K2" s="172"/>
      <c r="L2" s="172"/>
      <c r="M2" s="172"/>
      <c r="N2" s="172"/>
      <c r="O2" s="172"/>
      <c r="P2" s="172"/>
      <c r="Q2" s="172"/>
      <c r="R2" s="172"/>
      <c r="S2" s="172"/>
      <c r="T2" s="172"/>
      <c r="U2" s="172"/>
      <c r="V2" s="172"/>
      <c r="W2" s="172"/>
      <c r="X2" s="172"/>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2"/>
      <c r="E3" s="172"/>
      <c r="F3" s="172"/>
      <c r="G3" s="172"/>
      <c r="H3" s="172"/>
      <c r="I3" s="172"/>
      <c r="J3" s="172"/>
      <c r="K3" s="172"/>
      <c r="L3" s="172"/>
      <c r="M3" s="172"/>
      <c r="N3" s="172"/>
      <c r="O3" s="172"/>
      <c r="P3" s="172"/>
      <c r="Q3" s="172"/>
      <c r="R3" s="172"/>
      <c r="S3" s="172"/>
      <c r="T3" s="172"/>
      <c r="U3" s="172"/>
      <c r="V3" s="172"/>
      <c r="W3" s="172"/>
      <c r="X3" s="172"/>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TAH</v>
      </c>
      <c r="F5" s="180" t="str">
        <f>IF(Control_Panel!OrgNameSelection="","",Control_Panel!OrgNameSelection)</f>
        <v>Sheffield Health &amp; Social Care NHS Foundation Trust</v>
      </c>
      <c r="G5" s="180"/>
      <c r="H5" s="180"/>
      <c r="I5" s="180"/>
      <c r="J5" s="180"/>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5" t="s">
        <v>1076</v>
      </c>
      <c r="G7" s="175"/>
      <c r="H7" s="175"/>
      <c r="I7" s="175"/>
      <c r="J7" s="175"/>
      <c r="K7" s="175"/>
      <c r="L7" s="175"/>
      <c r="M7" s="175"/>
      <c r="N7" s="175"/>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79" t="s">
        <v>9920</v>
      </c>
      <c r="G8" s="179"/>
      <c r="H8" s="179"/>
      <c r="I8" s="179"/>
      <c r="J8" s="179"/>
      <c r="K8" s="179"/>
      <c r="L8" s="179"/>
      <c r="M8" s="179"/>
      <c r="N8" s="179"/>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One or more wards has submitted actual hours but zero CHPPD patients.</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6" t="s">
        <v>11074</v>
      </c>
      <c r="G9" s="177"/>
      <c r="H9" s="177"/>
      <c r="I9" s="177"/>
      <c r="J9" s="177"/>
      <c r="K9" s="177"/>
      <c r="L9" s="177"/>
      <c r="M9" s="177"/>
      <c r="N9" s="178"/>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4"/>
      <c r="E10" s="174"/>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73"/>
      <c r="E11" s="173"/>
      <c r="F11" s="47" t="s">
        <v>8854</v>
      </c>
      <c r="I11" s="162" t="s">
        <v>1072</v>
      </c>
      <c r="J11" s="162"/>
      <c r="K11" s="162"/>
      <c r="L11" s="162"/>
      <c r="M11" s="162" t="s">
        <v>1073</v>
      </c>
      <c r="N11" s="162"/>
      <c r="O11" s="162"/>
      <c r="P11" s="162"/>
      <c r="Q11" s="160" t="s">
        <v>1072</v>
      </c>
      <c r="R11" s="161"/>
      <c r="S11" s="160" t="s">
        <v>1073</v>
      </c>
      <c r="T11" s="161"/>
      <c r="U11" s="162" t="s">
        <v>10122</v>
      </c>
      <c r="V11" s="162"/>
      <c r="W11" s="162"/>
      <c r="X11" s="162"/>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60" t="s">
        <v>287</v>
      </c>
      <c r="E12" s="167"/>
      <c r="F12" s="168" t="s">
        <v>291</v>
      </c>
      <c r="G12" s="170" t="s">
        <v>290</v>
      </c>
      <c r="H12" s="171"/>
      <c r="I12" s="159" t="s">
        <v>8142</v>
      </c>
      <c r="J12" s="159"/>
      <c r="K12" s="159" t="s">
        <v>1074</v>
      </c>
      <c r="L12" s="159"/>
      <c r="M12" s="159" t="s">
        <v>8142</v>
      </c>
      <c r="N12" s="159"/>
      <c r="O12" s="159" t="s">
        <v>1074</v>
      </c>
      <c r="P12" s="159"/>
      <c r="Q12" s="159" t="s">
        <v>10916</v>
      </c>
      <c r="R12" s="159" t="s">
        <v>1075</v>
      </c>
      <c r="S12" s="159" t="s">
        <v>10916</v>
      </c>
      <c r="T12" s="159" t="s">
        <v>1075</v>
      </c>
      <c r="U12" s="159" t="s">
        <v>10123</v>
      </c>
      <c r="V12" s="163" t="s">
        <v>10124</v>
      </c>
      <c r="W12" s="163" t="s">
        <v>1074</v>
      </c>
      <c r="X12" s="163" t="s">
        <v>10125</v>
      </c>
      <c r="Y12" s="37"/>
      <c r="Z12" s="49"/>
      <c r="AA12" s="49"/>
      <c r="AB12" s="102"/>
      <c r="AC12" s="49"/>
      <c r="AD12" s="49"/>
      <c r="AE12" s="49"/>
      <c r="AF12" s="49"/>
      <c r="AG12" s="49"/>
      <c r="AH12" s="49"/>
      <c r="AI12" s="49"/>
      <c r="AJ12" s="158" t="s">
        <v>10947</v>
      </c>
      <c r="AK12" s="158"/>
      <c r="AL12" s="158"/>
      <c r="AM12" s="158"/>
      <c r="AN12" s="158"/>
      <c r="AO12" s="158"/>
      <c r="AP12" s="158"/>
      <c r="AQ12" s="158"/>
      <c r="AR12" s="158"/>
      <c r="AV12" s="115" t="str">
        <f t="shared" si="0"/>
        <v>NLXGREYSTONES</v>
      </c>
      <c r="AW12" s="116" t="s">
        <v>7927</v>
      </c>
      <c r="AX12" s="116" t="s">
        <v>7928</v>
      </c>
      <c r="AY12" s="116" t="s">
        <v>7927</v>
      </c>
      <c r="AZ12" s="116" t="s">
        <v>7928</v>
      </c>
      <c r="BA12" s="116" t="str">
        <f t="shared" si="1"/>
        <v>NLX</v>
      </c>
    </row>
    <row r="13" spans="1:54" ht="76.5" customHeight="1" x14ac:dyDescent="0.2">
      <c r="A13" s="165"/>
      <c r="B13" s="166"/>
      <c r="C13" s="92"/>
      <c r="D13" s="33" t="s">
        <v>288</v>
      </c>
      <c r="E13" s="34" t="s">
        <v>289</v>
      </c>
      <c r="F13" s="169"/>
      <c r="G13" s="54" t="s">
        <v>1228</v>
      </c>
      <c r="H13" s="54" t="s">
        <v>1229</v>
      </c>
      <c r="I13" s="35" t="s">
        <v>1070</v>
      </c>
      <c r="J13" s="35" t="s">
        <v>1071</v>
      </c>
      <c r="K13" s="35" t="s">
        <v>1070</v>
      </c>
      <c r="L13" s="35" t="s">
        <v>1071</v>
      </c>
      <c r="M13" s="35" t="s">
        <v>1070</v>
      </c>
      <c r="N13" s="35" t="s">
        <v>1071</v>
      </c>
      <c r="O13" s="35" t="s">
        <v>1070</v>
      </c>
      <c r="P13" s="35" t="s">
        <v>1071</v>
      </c>
      <c r="Q13" s="159"/>
      <c r="R13" s="159"/>
      <c r="S13" s="159"/>
      <c r="T13" s="159"/>
      <c r="U13" s="159"/>
      <c r="V13" s="164"/>
      <c r="W13" s="164"/>
      <c r="X13" s="164"/>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TAHFC</v>
      </c>
      <c r="E14" s="72" t="s">
        <v>8217</v>
      </c>
      <c r="F14" s="142" t="s">
        <v>11062</v>
      </c>
      <c r="G14" s="143" t="s">
        <v>1218</v>
      </c>
      <c r="H14" s="84"/>
      <c r="I14" s="61">
        <v>1367</v>
      </c>
      <c r="J14" s="62">
        <v>1216.5</v>
      </c>
      <c r="K14" s="62">
        <v>886.75</v>
      </c>
      <c r="L14" s="62">
        <v>1468.5</v>
      </c>
      <c r="M14" s="62">
        <v>620</v>
      </c>
      <c r="N14" s="62">
        <v>643.5</v>
      </c>
      <c r="O14" s="63">
        <v>310</v>
      </c>
      <c r="P14" s="64">
        <v>931</v>
      </c>
      <c r="Q14" s="65">
        <f>IF(ISERROR(IF($I14="","",J14/I14)),"-",(IF($I14="","",J14/I14)))</f>
        <v>0.88990490124359911</v>
      </c>
      <c r="R14" s="66">
        <f>IF(ISERROR(IF(K14="","",L14/K14)),"-",(IF(K14="","",L14/K14)))</f>
        <v>1.6560473639695517</v>
      </c>
      <c r="S14" s="65">
        <f>IF(ISERROR(IF(M14="","",N14/M14)),"-",(IF(M14="","",N14/M14)))</f>
        <v>1.0379032258064516</v>
      </c>
      <c r="T14" s="66">
        <f>IF(ISERROR(IF(O14="","",P14/O14)),"-",IF(O14="","",P14/O14))</f>
        <v>3.0032258064516131</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15" x14ac:dyDescent="0.2">
      <c r="A15" s="58" t="str">
        <f>IF(M216=1,"No Site Selected",IF(N216=1,"No Ward Name",""))</f>
        <v/>
      </c>
      <c r="B15" s="50">
        <f>IF(SUM(E216:G216,M216:N216)&gt;0,1,IF(Y216&gt;0,2,0))</f>
        <v>2</v>
      </c>
      <c r="C15" s="50"/>
      <c r="D15" s="59" t="str">
        <f>IF(ISNA(VLOOKUP($E$5&amp;E15,$AV:$AW,2,FALSE)),"",VLOOKUP($E$5&amp;E15,$AV:$AW,2,FALSE))</f>
        <v>TAHFC</v>
      </c>
      <c r="E15" s="75" t="s">
        <v>8217</v>
      </c>
      <c r="F15" s="142" t="s">
        <v>11063</v>
      </c>
      <c r="G15" s="143" t="s">
        <v>1222</v>
      </c>
      <c r="H15" s="85"/>
      <c r="I15" s="61">
        <v>1387</v>
      </c>
      <c r="J15" s="62">
        <v>1044.67</v>
      </c>
      <c r="K15" s="62">
        <v>910.5</v>
      </c>
      <c r="L15" s="62">
        <v>1761.25</v>
      </c>
      <c r="M15" s="62">
        <v>620</v>
      </c>
      <c r="N15" s="62">
        <v>340.5</v>
      </c>
      <c r="O15" s="63">
        <v>310</v>
      </c>
      <c r="P15" s="64">
        <v>1052.75</v>
      </c>
      <c r="Q15" s="65">
        <f t="shared" ref="Q15:Q78" si="2">IF(ISERROR(IF($I15="","",J15/I15)),"-",(IF($I15="","",J15/I15)))</f>
        <v>0.75318673395818314</v>
      </c>
      <c r="R15" s="66">
        <f t="shared" ref="R15:R78" si="3">IF(ISERROR(IF(K15="","",L15/K15)),"-",(IF(K15="","",L15/K15)))</f>
        <v>1.9343767160900605</v>
      </c>
      <c r="S15" s="65">
        <f t="shared" ref="S15:S78" si="4">IF(ISERROR(IF(M15="","",N15/M15)),"-",(IF(M15="","",N15/M15)))</f>
        <v>0.54919354838709677</v>
      </c>
      <c r="T15" s="66">
        <f t="shared" ref="T15:T78" si="5">IF(ISERROR(IF(O15="","",P15/O15)),"-",IF(O15="","",P15/O15))</f>
        <v>3.3959677419354839</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4"/>
      <c r="AF15" s="49"/>
      <c r="AG15" s="49"/>
      <c r="AH15" s="49"/>
      <c r="AI15" s="49"/>
      <c r="AJ15" s="49"/>
      <c r="AK15" s="99" t="str">
        <f t="shared" ref="AK15:AK78" si="9">IF(M216=1,"No Site Selected","")</f>
        <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1">IF(SUM(E217:G217,M217:N217)&gt;0,1,IF(Y217&gt;0,2,0))</f>
        <v>2</v>
      </c>
      <c r="C16" s="50"/>
      <c r="D16" s="59" t="str">
        <f t="shared" ref="D16:D17" si="12">IF(ISNA(VLOOKUP($E$5&amp;E16,$AV:$AW,2,FALSE)),"",VLOOKUP($E$5&amp;E16,$AV:$AW,2,FALSE))</f>
        <v>TAHCC</v>
      </c>
      <c r="E16" s="75" t="s">
        <v>8213</v>
      </c>
      <c r="F16" s="142" t="s">
        <v>11064</v>
      </c>
      <c r="G16" s="143" t="s">
        <v>1218</v>
      </c>
      <c r="H16" s="85"/>
      <c r="I16" s="61">
        <v>1347.25</v>
      </c>
      <c r="J16" s="62">
        <v>1469.92</v>
      </c>
      <c r="K16" s="62">
        <v>1221.5</v>
      </c>
      <c r="L16" s="62">
        <v>3669.75</v>
      </c>
      <c r="M16" s="62">
        <v>620</v>
      </c>
      <c r="N16" s="62">
        <v>621.33000000000004</v>
      </c>
      <c r="O16" s="63">
        <v>620</v>
      </c>
      <c r="P16" s="64">
        <v>2431.5</v>
      </c>
      <c r="Q16" s="65">
        <f t="shared" si="2"/>
        <v>1.0910521432547784</v>
      </c>
      <c r="R16" s="66">
        <f t="shared" si="3"/>
        <v>3.0042979942693409</v>
      </c>
      <c r="S16" s="65">
        <f t="shared" si="4"/>
        <v>1.0021451612903227</v>
      </c>
      <c r="T16" s="66">
        <f t="shared" si="5"/>
        <v>3.9217741935483872</v>
      </c>
      <c r="U16" s="67"/>
      <c r="V16" s="68" t="str">
        <f t="shared" si="6"/>
        <v/>
      </c>
      <c r="W16" s="68" t="str">
        <f t="shared" si="7"/>
        <v/>
      </c>
      <c r="X16" s="68" t="str">
        <f t="shared" si="8"/>
        <v/>
      </c>
      <c r="Y16" s="37"/>
      <c r="Z16" s="52" t="s">
        <v>9865</v>
      </c>
      <c r="AA16" s="49"/>
      <c r="AB16" s="104"/>
      <c r="AF16" s="49"/>
      <c r="AG16" s="49"/>
      <c r="AH16" s="49"/>
      <c r="AI16" s="49"/>
      <c r="AJ16" s="49"/>
      <c r="AK16" s="99" t="str">
        <f t="shared" si="9"/>
        <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1"/>
        <v>2</v>
      </c>
      <c r="C17" s="50"/>
      <c r="D17" s="59" t="str">
        <f t="shared" si="12"/>
        <v>TAHXM</v>
      </c>
      <c r="E17" s="75" t="s">
        <v>8219</v>
      </c>
      <c r="F17" s="142" t="s">
        <v>11065</v>
      </c>
      <c r="G17" s="143" t="s">
        <v>1218</v>
      </c>
      <c r="H17" s="85"/>
      <c r="I17" s="61">
        <v>457.5</v>
      </c>
      <c r="J17" s="62">
        <v>552.33000000000004</v>
      </c>
      <c r="K17" s="62">
        <v>919.5</v>
      </c>
      <c r="L17" s="62">
        <v>995.05</v>
      </c>
      <c r="M17" s="62">
        <v>305.87</v>
      </c>
      <c r="N17" s="62">
        <v>305.87</v>
      </c>
      <c r="O17" s="63">
        <v>305.87</v>
      </c>
      <c r="P17" s="64">
        <v>297.3</v>
      </c>
      <c r="Q17" s="65">
        <f t="shared" si="2"/>
        <v>1.2072786885245903</v>
      </c>
      <c r="R17" s="66">
        <f t="shared" si="3"/>
        <v>1.0821642196846111</v>
      </c>
      <c r="S17" s="65">
        <f t="shared" si="4"/>
        <v>1</v>
      </c>
      <c r="T17" s="66">
        <f t="shared" si="5"/>
        <v>0.97198156079380127</v>
      </c>
      <c r="U17" s="67"/>
      <c r="V17" s="68" t="str">
        <f t="shared" si="6"/>
        <v/>
      </c>
      <c r="W17" s="68" t="str">
        <f t="shared" si="7"/>
        <v/>
      </c>
      <c r="X17" s="68" t="str">
        <f t="shared" si="8"/>
        <v/>
      </c>
      <c r="Y17" s="37"/>
      <c r="Z17" s="49" t="s">
        <v>295</v>
      </c>
      <c r="AA17" s="49"/>
      <c r="AF17" s="49"/>
      <c r="AG17" s="49"/>
      <c r="AH17" s="49"/>
      <c r="AI17" s="49"/>
      <c r="AJ17" s="49"/>
      <c r="AK17" s="99" t="str">
        <f t="shared" si="9"/>
        <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1"/>
        <v>2</v>
      </c>
      <c r="C18" s="50"/>
      <c r="D18" s="59" t="str">
        <f t="shared" ref="D18:D23" si="14">IF(ISNA(VLOOKUP($E$5&amp;E18,$AV:$AW,2,FALSE)),"",VLOOKUP($E$5&amp;E18,$AV:$AW,2,FALSE))</f>
        <v>TAHXM</v>
      </c>
      <c r="E18" s="75" t="s">
        <v>8219</v>
      </c>
      <c r="F18" s="142" t="s">
        <v>11066</v>
      </c>
      <c r="G18" s="143" t="s">
        <v>1218</v>
      </c>
      <c r="H18" s="85"/>
      <c r="I18" s="61">
        <v>444</v>
      </c>
      <c r="J18" s="62">
        <v>466.07</v>
      </c>
      <c r="K18" s="62">
        <v>924</v>
      </c>
      <c r="L18" s="62">
        <v>899.53</v>
      </c>
      <c r="M18" s="62">
        <v>305.87</v>
      </c>
      <c r="N18" s="62">
        <v>325.60000000000002</v>
      </c>
      <c r="O18" s="63">
        <v>305.87</v>
      </c>
      <c r="P18" s="64">
        <v>371</v>
      </c>
      <c r="Q18" s="65">
        <f t="shared" si="2"/>
        <v>1.0497072072072071</v>
      </c>
      <c r="R18" s="66">
        <f t="shared" si="3"/>
        <v>0.97351731601731595</v>
      </c>
      <c r="S18" s="65">
        <f t="shared" si="4"/>
        <v>1.0645045280674796</v>
      </c>
      <c r="T18" s="66">
        <f t="shared" si="5"/>
        <v>1.2129335992415078</v>
      </c>
      <c r="U18" s="67"/>
      <c r="V18" s="68" t="str">
        <f t="shared" si="6"/>
        <v/>
      </c>
      <c r="W18" s="68" t="str">
        <f t="shared" si="7"/>
        <v/>
      </c>
      <c r="X18" s="68" t="str">
        <f t="shared" si="8"/>
        <v/>
      </c>
      <c r="Y18" s="37"/>
      <c r="Z18" s="49" t="s">
        <v>296</v>
      </c>
      <c r="AA18" s="49"/>
      <c r="AB18" s="104"/>
      <c r="AF18" s="49"/>
      <c r="AG18" s="49"/>
      <c r="AH18" s="49"/>
      <c r="AI18" s="49"/>
      <c r="AJ18" s="49"/>
      <c r="AK18" s="99" t="str">
        <f t="shared" si="9"/>
        <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TAH</v>
      </c>
    </row>
    <row r="19" spans="1:54" ht="15" x14ac:dyDescent="0.2">
      <c r="A19" s="58" t="str">
        <f t="shared" si="13"/>
        <v/>
      </c>
      <c r="B19" s="50">
        <f t="shared" si="11"/>
        <v>0</v>
      </c>
      <c r="C19" s="50"/>
      <c r="D19" s="59" t="str">
        <f t="shared" si="14"/>
        <v>TAHXM</v>
      </c>
      <c r="E19" s="75" t="s">
        <v>8219</v>
      </c>
      <c r="F19" s="142" t="s">
        <v>11067</v>
      </c>
      <c r="G19" s="143" t="s">
        <v>1218</v>
      </c>
      <c r="H19" s="85"/>
      <c r="I19" s="61">
        <v>915.48</v>
      </c>
      <c r="J19" s="62">
        <v>883.97</v>
      </c>
      <c r="K19" s="62">
        <v>1366.95</v>
      </c>
      <c r="L19" s="62">
        <v>1216.82</v>
      </c>
      <c r="M19" s="62">
        <v>305.87</v>
      </c>
      <c r="N19" s="62">
        <v>296</v>
      </c>
      <c r="O19" s="63">
        <v>611.73</v>
      </c>
      <c r="P19" s="64">
        <v>582.13</v>
      </c>
      <c r="Q19" s="65">
        <f t="shared" si="2"/>
        <v>0.96558089745270237</v>
      </c>
      <c r="R19" s="66">
        <f t="shared" si="3"/>
        <v>0.89017154980065105</v>
      </c>
      <c r="S19" s="65">
        <f t="shared" si="4"/>
        <v>0.96773138915225421</v>
      </c>
      <c r="T19" s="66">
        <f t="shared" si="5"/>
        <v>0.95161263956320596</v>
      </c>
      <c r="U19" s="67"/>
      <c r="V19" s="68" t="str">
        <f t="shared" si="6"/>
        <v/>
      </c>
      <c r="W19" s="68" t="str">
        <f t="shared" si="7"/>
        <v/>
      </c>
      <c r="X19" s="68" t="str">
        <f t="shared" si="8"/>
        <v/>
      </c>
      <c r="Y19" s="37"/>
      <c r="Z19" s="49" t="s">
        <v>297</v>
      </c>
      <c r="AA19" s="49"/>
      <c r="AB19" s="106"/>
      <c r="AF19" s="49"/>
      <c r="AG19" s="49"/>
      <c r="AH19" s="49"/>
      <c r="AI19" s="49"/>
      <c r="AJ19" s="49"/>
      <c r="AK19" s="99" t="str">
        <f t="shared" si="9"/>
        <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15" x14ac:dyDescent="0.2">
      <c r="A20" s="58" t="str">
        <f t="shared" si="13"/>
        <v/>
      </c>
      <c r="B20" s="50">
        <f t="shared" si="11"/>
        <v>2</v>
      </c>
      <c r="C20" s="50"/>
      <c r="D20" s="59" t="str">
        <f t="shared" si="14"/>
        <v>TAHXN</v>
      </c>
      <c r="E20" s="75" t="s">
        <v>8221</v>
      </c>
      <c r="F20" s="142" t="s">
        <v>11068</v>
      </c>
      <c r="G20" s="143" t="s">
        <v>1220</v>
      </c>
      <c r="H20" s="85"/>
      <c r="I20" s="61">
        <v>880.75</v>
      </c>
      <c r="J20" s="62">
        <v>965.75</v>
      </c>
      <c r="K20" s="62">
        <v>1352</v>
      </c>
      <c r="L20" s="62">
        <v>1225</v>
      </c>
      <c r="M20" s="62">
        <v>310</v>
      </c>
      <c r="N20" s="62">
        <v>305.25</v>
      </c>
      <c r="O20" s="63">
        <v>930</v>
      </c>
      <c r="P20" s="64">
        <v>905.33</v>
      </c>
      <c r="Q20" s="65">
        <f t="shared" si="2"/>
        <v>1.0965086573942662</v>
      </c>
      <c r="R20" s="66">
        <f t="shared" si="3"/>
        <v>0.90606508875739644</v>
      </c>
      <c r="S20" s="65">
        <f t="shared" si="4"/>
        <v>0.98467741935483866</v>
      </c>
      <c r="T20" s="66">
        <f t="shared" si="5"/>
        <v>0.97347311827956995</v>
      </c>
      <c r="U20" s="67"/>
      <c r="V20" s="68" t="str">
        <f t="shared" si="6"/>
        <v/>
      </c>
      <c r="W20" s="68" t="str">
        <f t="shared" si="7"/>
        <v/>
      </c>
      <c r="X20" s="68" t="str">
        <f t="shared" si="8"/>
        <v/>
      </c>
      <c r="Y20" s="37"/>
      <c r="Z20" s="49" t="s">
        <v>298</v>
      </c>
      <c r="AA20" s="49"/>
      <c r="AB20" s="106"/>
      <c r="AF20" s="49"/>
      <c r="AG20" s="49"/>
      <c r="AH20" s="49"/>
      <c r="AI20" s="49"/>
      <c r="AJ20" s="49"/>
      <c r="AK20" s="99" t="str">
        <f t="shared" si="9"/>
        <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1"/>
        <v>2</v>
      </c>
      <c r="C21" s="50"/>
      <c r="D21" s="59" t="str">
        <f t="shared" si="14"/>
        <v>TAHXN</v>
      </c>
      <c r="E21" s="75" t="s">
        <v>8221</v>
      </c>
      <c r="F21" s="142" t="s">
        <v>11069</v>
      </c>
      <c r="G21" s="143" t="s">
        <v>1220</v>
      </c>
      <c r="H21" s="85"/>
      <c r="I21" s="61">
        <v>916.5</v>
      </c>
      <c r="J21" s="62">
        <v>925.9</v>
      </c>
      <c r="K21" s="62">
        <v>903</v>
      </c>
      <c r="L21" s="62">
        <v>881.25</v>
      </c>
      <c r="M21" s="62">
        <v>310</v>
      </c>
      <c r="N21" s="62">
        <v>311.83</v>
      </c>
      <c r="O21" s="63">
        <v>310</v>
      </c>
      <c r="P21" s="64">
        <v>308.5</v>
      </c>
      <c r="Q21" s="65">
        <f t="shared" si="2"/>
        <v>1.0102564102564102</v>
      </c>
      <c r="R21" s="66">
        <f t="shared" si="3"/>
        <v>0.97591362126245851</v>
      </c>
      <c r="S21" s="65">
        <f t="shared" si="4"/>
        <v>1.0059032258064515</v>
      </c>
      <c r="T21" s="66">
        <f t="shared" si="5"/>
        <v>0.99516129032258061</v>
      </c>
      <c r="U21" s="67"/>
      <c r="V21" s="68" t="str">
        <f t="shared" si="6"/>
        <v/>
      </c>
      <c r="W21" s="68" t="str">
        <f t="shared" si="7"/>
        <v/>
      </c>
      <c r="X21" s="68" t="str">
        <f t="shared" si="8"/>
        <v/>
      </c>
      <c r="Y21" s="37"/>
      <c r="Z21" s="49" t="s">
        <v>299</v>
      </c>
      <c r="AA21" s="49"/>
      <c r="AB21" s="106"/>
      <c r="AF21" s="49"/>
      <c r="AG21" s="49"/>
      <c r="AH21" s="49"/>
      <c r="AI21" s="49"/>
      <c r="AJ21" s="49"/>
      <c r="AK21" s="99" t="str">
        <f t="shared" si="9"/>
        <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5057</v>
      </c>
    </row>
    <row r="22" spans="1:54" ht="15" x14ac:dyDescent="0.2">
      <c r="A22" s="58" t="str">
        <f t="shared" si="13"/>
        <v/>
      </c>
      <c r="B22" s="50">
        <f t="shared" si="11"/>
        <v>2</v>
      </c>
      <c r="C22" s="50"/>
      <c r="D22" s="59" t="str">
        <f t="shared" si="14"/>
        <v>TAHCC</v>
      </c>
      <c r="E22" s="75" t="s">
        <v>8213</v>
      </c>
      <c r="F22" s="142" t="s">
        <v>11070</v>
      </c>
      <c r="G22" s="143" t="s">
        <v>1218</v>
      </c>
      <c r="H22" s="85"/>
      <c r="I22" s="61">
        <v>1801.5</v>
      </c>
      <c r="J22" s="62">
        <v>1837.75</v>
      </c>
      <c r="K22" s="62">
        <v>841.5</v>
      </c>
      <c r="L22" s="62">
        <v>1906.5</v>
      </c>
      <c r="M22" s="62">
        <v>930</v>
      </c>
      <c r="N22" s="62">
        <v>670</v>
      </c>
      <c r="O22" s="63">
        <v>310</v>
      </c>
      <c r="P22" s="64">
        <v>1792</v>
      </c>
      <c r="Q22" s="65">
        <f t="shared" si="2"/>
        <v>1.0201221204551763</v>
      </c>
      <c r="R22" s="66">
        <f t="shared" si="3"/>
        <v>2.2655971479500892</v>
      </c>
      <c r="S22" s="65">
        <f t="shared" si="4"/>
        <v>0.72043010752688175</v>
      </c>
      <c r="T22" s="66">
        <f t="shared" si="5"/>
        <v>5.7806451612903222</v>
      </c>
      <c r="U22" s="67"/>
      <c r="V22" s="68" t="str">
        <f t="shared" si="6"/>
        <v/>
      </c>
      <c r="W22" s="68" t="str">
        <f t="shared" si="7"/>
        <v/>
      </c>
      <c r="X22" s="68" t="str">
        <f t="shared" si="8"/>
        <v/>
      </c>
      <c r="Y22" s="37"/>
      <c r="Z22" s="49" t="s">
        <v>300</v>
      </c>
      <c r="AA22" s="49"/>
      <c r="AB22" s="106"/>
      <c r="AF22" s="49"/>
      <c r="AG22" s="49"/>
      <c r="AH22" s="49"/>
      <c r="AI22" s="49"/>
      <c r="AJ22" s="49"/>
      <c r="AK22" s="99" t="str">
        <f t="shared" si="9"/>
        <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1"/>
        <v>2</v>
      </c>
      <c r="C23" s="50"/>
      <c r="D23" s="59" t="str">
        <f t="shared" si="14"/>
        <v>TAHFC</v>
      </c>
      <c r="E23" s="75" t="s">
        <v>8217</v>
      </c>
      <c r="F23" s="142" t="s">
        <v>11071</v>
      </c>
      <c r="G23" s="143" t="s">
        <v>1218</v>
      </c>
      <c r="H23" s="85"/>
      <c r="I23" s="61">
        <v>1449</v>
      </c>
      <c r="J23" s="62">
        <v>1128</v>
      </c>
      <c r="K23" s="62">
        <v>843.17</v>
      </c>
      <c r="L23" s="62">
        <v>2517.17</v>
      </c>
      <c r="M23" s="62">
        <v>620</v>
      </c>
      <c r="N23" s="62">
        <v>602</v>
      </c>
      <c r="O23" s="63">
        <v>310</v>
      </c>
      <c r="P23" s="64">
        <v>1617.25</v>
      </c>
      <c r="Q23" s="65">
        <f t="shared" si="2"/>
        <v>0.77846790890269146</v>
      </c>
      <c r="R23" s="66">
        <f t="shared" si="3"/>
        <v>2.9853647544386068</v>
      </c>
      <c r="S23" s="65">
        <f t="shared" si="4"/>
        <v>0.97096774193548385</v>
      </c>
      <c r="T23" s="66">
        <f t="shared" si="5"/>
        <v>5.2169354838709676</v>
      </c>
      <c r="U23" s="67"/>
      <c r="V23" s="68" t="str">
        <f t="shared" si="6"/>
        <v/>
      </c>
      <c r="W23" s="68" t="str">
        <f t="shared" si="7"/>
        <v/>
      </c>
      <c r="X23" s="68" t="str">
        <f t="shared" si="8"/>
        <v/>
      </c>
      <c r="Y23" s="37"/>
      <c r="Z23" s="49" t="s">
        <v>301</v>
      </c>
      <c r="AA23" s="49"/>
      <c r="AB23" s="106"/>
      <c r="AF23" s="49"/>
      <c r="AG23" s="49"/>
      <c r="AH23" s="49"/>
      <c r="AI23" s="49"/>
      <c r="AJ23" s="49"/>
      <c r="AK23" s="99" t="str">
        <f t="shared" si="9"/>
        <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5087</v>
      </c>
    </row>
    <row r="24" spans="1:54" ht="15" x14ac:dyDescent="0.2">
      <c r="A24" s="58" t="str">
        <f t="shared" si="13"/>
        <v/>
      </c>
      <c r="B24" s="50">
        <f t="shared" si="11"/>
        <v>2</v>
      </c>
      <c r="C24" s="50"/>
      <c r="D24" s="59" t="str">
        <f t="shared" ref="D24:D55" si="15">IF(ISNA(VLOOKUP($E$5&amp;E24,$AV:$AW,2,FALSE)),"",VLOOKUP($E$5&amp;E24,$AV:$AW,2,FALSE))</f>
        <v>TAHXP</v>
      </c>
      <c r="E24" s="75" t="s">
        <v>7884</v>
      </c>
      <c r="F24" s="142" t="s">
        <v>11072</v>
      </c>
      <c r="G24" s="143" t="s">
        <v>1222</v>
      </c>
      <c r="H24" s="85"/>
      <c r="I24" s="61">
        <v>1249</v>
      </c>
      <c r="J24" s="62">
        <v>1130.5</v>
      </c>
      <c r="K24" s="62">
        <v>2542.5</v>
      </c>
      <c r="L24" s="62">
        <v>2592.5</v>
      </c>
      <c r="M24" s="62">
        <v>620</v>
      </c>
      <c r="N24" s="62">
        <v>456.55</v>
      </c>
      <c r="O24" s="63">
        <v>1472.5</v>
      </c>
      <c r="P24" s="64">
        <v>1577.8</v>
      </c>
      <c r="Q24" s="65">
        <f t="shared" si="2"/>
        <v>0.9051240992794235</v>
      </c>
      <c r="R24" s="66">
        <f t="shared" si="3"/>
        <v>1.0196656833824975</v>
      </c>
      <c r="S24" s="65">
        <f t="shared" si="4"/>
        <v>0.73637096774193556</v>
      </c>
      <c r="T24" s="66">
        <f t="shared" si="5"/>
        <v>1.0715110356536501</v>
      </c>
      <c r="U24" s="67"/>
      <c r="V24" s="68" t="str">
        <f t="shared" si="6"/>
        <v/>
      </c>
      <c r="W24" s="68" t="str">
        <f t="shared" si="7"/>
        <v/>
      </c>
      <c r="X24" s="68" t="str">
        <f t="shared" si="8"/>
        <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1"/>
        <v>2</v>
      </c>
      <c r="C25" s="50"/>
      <c r="D25" s="59" t="str">
        <f t="shared" si="15"/>
        <v>TAHEC</v>
      </c>
      <c r="E25" s="75" t="s">
        <v>8215</v>
      </c>
      <c r="F25" s="142" t="s">
        <v>11073</v>
      </c>
      <c r="G25" s="143" t="s">
        <v>1217</v>
      </c>
      <c r="H25" s="85"/>
      <c r="I25" s="61">
        <v>445.75</v>
      </c>
      <c r="J25" s="62">
        <v>799.8</v>
      </c>
      <c r="K25" s="62">
        <v>1819</v>
      </c>
      <c r="L25" s="62">
        <v>2756.17</v>
      </c>
      <c r="M25" s="62">
        <v>310</v>
      </c>
      <c r="N25" s="62">
        <v>301.25</v>
      </c>
      <c r="O25" s="63">
        <v>620</v>
      </c>
      <c r="P25" s="64">
        <v>1566</v>
      </c>
      <c r="Q25" s="65">
        <f t="shared" si="2"/>
        <v>1.7942793045429051</v>
      </c>
      <c r="R25" s="66">
        <f t="shared" si="3"/>
        <v>1.5152116547553602</v>
      </c>
      <c r="S25" s="65">
        <f t="shared" si="4"/>
        <v>0.97177419354838712</v>
      </c>
      <c r="T25" s="66">
        <f t="shared" si="5"/>
        <v>2.5258064516129033</v>
      </c>
      <c r="U25" s="67"/>
      <c r="V25" s="68" t="str">
        <f t="shared" si="6"/>
        <v/>
      </c>
      <c r="W25" s="68" t="str">
        <f t="shared" si="7"/>
        <v/>
      </c>
      <c r="X25" s="68" t="str">
        <f t="shared" si="8"/>
        <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1"/>
        <v>0</v>
      </c>
      <c r="C26" s="50"/>
      <c r="D26" s="59" t="str">
        <f t="shared" si="15"/>
        <v/>
      </c>
      <c r="E26" s="75"/>
      <c r="F26" s="60"/>
      <c r="G26" s="78"/>
      <c r="H26" s="85"/>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1"/>
        <v>0</v>
      </c>
      <c r="C27" s="50"/>
      <c r="D27" s="59" t="str">
        <f t="shared" si="15"/>
        <v/>
      </c>
      <c r="E27" s="75"/>
      <c r="F27" s="60"/>
      <c r="G27" s="78"/>
      <c r="H27" s="85"/>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1"/>
        <v>0</v>
      </c>
      <c r="C28" s="50"/>
      <c r="D28" s="59" t="str">
        <f t="shared" si="15"/>
        <v/>
      </c>
      <c r="E28" s="75"/>
      <c r="F28" s="60"/>
      <c r="G28" s="78"/>
      <c r="H28" s="85"/>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
      </c>
      <c r="E29" s="75"/>
      <c r="F29" s="60"/>
      <c r="G29" s="78"/>
      <c r="H29" s="85"/>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$Ax5057:$Ax5087</v>
      </c>
    </row>
    <row r="30" spans="1:54" ht="15" x14ac:dyDescent="0.2">
      <c r="A30" s="58" t="str">
        <f t="shared" si="13"/>
        <v/>
      </c>
      <c r="B30" s="50">
        <f t="shared" si="11"/>
        <v>0</v>
      </c>
      <c r="C30" s="50"/>
      <c r="D30" s="59" t="str">
        <f t="shared" si="15"/>
        <v/>
      </c>
      <c r="E30" s="75"/>
      <c r="F30" s="60"/>
      <c r="G30" s="78"/>
      <c r="H30" s="85"/>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0</v>
      </c>
      <c r="C31" s="50"/>
      <c r="D31" s="59" t="str">
        <f t="shared" si="15"/>
        <v/>
      </c>
      <c r="E31" s="75"/>
      <c r="F31" s="60"/>
      <c r="G31" s="78"/>
      <c r="H31" s="85"/>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
      </c>
      <c r="E32" s="75"/>
      <c r="F32" s="60"/>
      <c r="G32" s="78"/>
      <c r="H32" s="85"/>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
      </c>
      <c r="E33" s="75"/>
      <c r="F33" s="60"/>
      <c r="G33" s="78"/>
      <c r="H33" s="85"/>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0</v>
      </c>
      <c r="C34" s="50"/>
      <c r="D34" s="59" t="str">
        <f t="shared" si="15"/>
        <v/>
      </c>
      <c r="E34" s="75"/>
      <c r="F34" s="60"/>
      <c r="G34" s="78"/>
      <c r="H34" s="85"/>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12660.73</v>
      </c>
      <c r="J214" s="79">
        <f t="shared" si="58"/>
        <v>12421.16</v>
      </c>
      <c r="K214" s="79">
        <f t="shared" si="58"/>
        <v>14530.37</v>
      </c>
      <c r="L214" s="79">
        <f t="shared" si="58"/>
        <v>21889.489999999998</v>
      </c>
      <c r="M214" s="79">
        <f t="shared" si="58"/>
        <v>5877.61</v>
      </c>
      <c r="N214" s="79">
        <f t="shared" si="58"/>
        <v>5179.6799999999994</v>
      </c>
      <c r="O214" s="79">
        <f t="shared" si="58"/>
        <v>6415.9699999999993</v>
      </c>
      <c r="P214" s="79">
        <f>SUM(P14:P213)</f>
        <v>13432.56</v>
      </c>
      <c r="Q214" s="71"/>
      <c r="R214" s="66"/>
      <c r="S214" s="71"/>
      <c r="T214" s="66"/>
      <c r="U214" s="80">
        <f>SUM(U14:U213)</f>
        <v>0</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1</v>
      </c>
      <c r="T215" s="51">
        <f t="shared" si="64"/>
        <v>1</v>
      </c>
      <c r="U215" s="51">
        <f>IF(AND(SUM(J14,L14,N14,P14)&gt;0,U14=0),1,0)</f>
        <v>1</v>
      </c>
      <c r="V215" s="51"/>
      <c r="W215" s="51"/>
      <c r="X215" s="51"/>
      <c r="Y215" s="37">
        <f>SUM(H215:T215)</f>
        <v>3</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TAHFC</v>
      </c>
      <c r="B216" s="37" t="str">
        <f t="shared" si="60"/>
        <v>MICHAEL CARLISLE CENTRE</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1</v>
      </c>
      <c r="V216" s="51"/>
      <c r="W216" s="51"/>
      <c r="X216" s="51"/>
      <c r="Y216" s="37">
        <f t="shared" ref="Y216:Y279" si="74">SUM(H216:T216)</f>
        <v>2</v>
      </c>
      <c r="AC216" s="36">
        <f t="shared" ref="AC216:AC247" si="75">IF(Q14="",0, IF(Q14="-",0,IF(Q14&gt;100%,1,0)))</f>
        <v>0</v>
      </c>
      <c r="AE216" s="36">
        <f t="shared" ref="AE216:AG216" si="76">IF(R14="",0, IF(R14="-",0,IF(R14&gt;100%,1,0)))</f>
        <v>1</v>
      </c>
      <c r="AF216" s="36">
        <f t="shared" si="76"/>
        <v>1</v>
      </c>
      <c r="AG216" s="36">
        <f t="shared" si="76"/>
        <v>1</v>
      </c>
      <c r="AI216" s="37"/>
      <c r="AJ216" s="37"/>
      <c r="AK216" t="str">
        <f>CONCATENATE(D14,E14,F14)</f>
        <v>TAHFCMICHAEL CARLISLE CENTREBurbage</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TAHCC</v>
      </c>
      <c r="B217" s="37" t="str">
        <f t="shared" si="60"/>
        <v>THE LONGLEY CENTRE</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1</v>
      </c>
      <c r="R217" s="51">
        <f t="shared" si="64"/>
        <v>1</v>
      </c>
      <c r="S217" s="51">
        <f t="shared" si="64"/>
        <v>1</v>
      </c>
      <c r="T217" s="51">
        <f t="shared" si="64"/>
        <v>1</v>
      </c>
      <c r="U217" s="51">
        <f t="shared" si="73"/>
        <v>1</v>
      </c>
      <c r="V217" s="51"/>
      <c r="W217" s="51"/>
      <c r="X217" s="51"/>
      <c r="Y217" s="37">
        <f t="shared" si="74"/>
        <v>4</v>
      </c>
      <c r="AC217" s="36">
        <f t="shared" si="75"/>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TAHFCMICHAEL CARLISLE CENTREDovedale 1</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TAHXM</v>
      </c>
      <c r="B218" s="37" t="str">
        <f t="shared" si="60"/>
        <v>FOREST CLOSE</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1</v>
      </c>
      <c r="S218" s="51">
        <f t="shared" si="64"/>
        <v>0</v>
      </c>
      <c r="T218" s="51">
        <f t="shared" si="64"/>
        <v>0</v>
      </c>
      <c r="U218" s="51">
        <f t="shared" si="73"/>
        <v>1</v>
      </c>
      <c r="V218" s="51"/>
      <c r="W218" s="51"/>
      <c r="X218" s="51"/>
      <c r="Y218" s="37">
        <f t="shared" si="74"/>
        <v>2</v>
      </c>
      <c r="AC218" s="36">
        <f t="shared" si="75"/>
        <v>1</v>
      </c>
      <c r="AE218" s="36">
        <f t="shared" si="80"/>
        <v>1</v>
      </c>
      <c r="AF218" s="36">
        <f t="shared" si="81"/>
        <v>1</v>
      </c>
      <c r="AG218" s="36">
        <f t="shared" si="82"/>
        <v>1</v>
      </c>
      <c r="AH218" s="37"/>
      <c r="AI218" s="37"/>
      <c r="AJ218" s="37"/>
      <c r="AK218" t="str">
        <f t="shared" si="83"/>
        <v>TAHCCTHE LONGLEY CENTREEndcliffe Ward</v>
      </c>
      <c r="AL218" t="b">
        <f t="shared" si="77"/>
        <v>0</v>
      </c>
      <c r="AM218" s="37">
        <f t="shared" si="84"/>
        <v>0</v>
      </c>
      <c r="AN218" s="37" t="str">
        <f t="shared" si="78"/>
        <v>Complete</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TAHXM</v>
      </c>
      <c r="B219" s="37" t="str">
        <f t="shared" si="60"/>
        <v>FOREST CLOSE</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0</v>
      </c>
      <c r="S219" s="51">
        <f t="shared" si="64"/>
        <v>1</v>
      </c>
      <c r="T219" s="51">
        <f t="shared" si="64"/>
        <v>1</v>
      </c>
      <c r="U219" s="51">
        <f t="shared" si="73"/>
        <v>1</v>
      </c>
      <c r="V219" s="51"/>
      <c r="W219" s="51"/>
      <c r="X219" s="51"/>
      <c r="Y219" s="37">
        <f t="shared" si="74"/>
        <v>3</v>
      </c>
      <c r="AC219" s="36">
        <f t="shared" si="75"/>
        <v>1</v>
      </c>
      <c r="AE219" s="36">
        <f t="shared" si="80"/>
        <v>1</v>
      </c>
      <c r="AF219" s="36">
        <f t="shared" si="81"/>
        <v>0</v>
      </c>
      <c r="AG219" s="36">
        <f t="shared" si="82"/>
        <v>0</v>
      </c>
      <c r="AH219" s="37"/>
      <c r="AI219" s="37"/>
      <c r="AJ219" s="37"/>
      <c r="AK219" t="str">
        <f t="shared" si="83"/>
        <v>TAHXMFOREST CLOSEForest Close Ward 1</v>
      </c>
      <c r="AL219" t="b">
        <f t="shared" si="77"/>
        <v>0</v>
      </c>
      <c r="AM219" s="37">
        <f t="shared" si="84"/>
        <v>0</v>
      </c>
      <c r="AN219" s="37" t="str">
        <f t="shared" si="78"/>
        <v>Complete</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TAHXM</v>
      </c>
      <c r="B220" s="37" t="str">
        <f t="shared" si="60"/>
        <v>FOREST CLOSE</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0</v>
      </c>
      <c r="S220" s="51">
        <f t="shared" si="64"/>
        <v>0</v>
      </c>
      <c r="T220" s="51">
        <f t="shared" si="64"/>
        <v>0</v>
      </c>
      <c r="U220" s="51">
        <f t="shared" si="73"/>
        <v>1</v>
      </c>
      <c r="V220" s="51"/>
      <c r="W220" s="51"/>
      <c r="X220" s="51"/>
      <c r="Y220" s="37">
        <f t="shared" si="74"/>
        <v>0</v>
      </c>
      <c r="AC220" s="36">
        <f t="shared" si="75"/>
        <v>1</v>
      </c>
      <c r="AE220" s="36">
        <f t="shared" si="80"/>
        <v>0</v>
      </c>
      <c r="AF220" s="36">
        <f t="shared" si="81"/>
        <v>1</v>
      </c>
      <c r="AG220" s="36">
        <f t="shared" si="82"/>
        <v>1</v>
      </c>
      <c r="AH220" s="37"/>
      <c r="AI220" s="37"/>
      <c r="AJ220" s="37"/>
      <c r="AK220" t="str">
        <f t="shared" si="83"/>
        <v>TAHXMFOREST CLOSEForest Close Ward 2</v>
      </c>
      <c r="AL220" t="b">
        <f t="shared" si="77"/>
        <v>0</v>
      </c>
      <c r="AM220" s="37">
        <f t="shared" si="84"/>
        <v>0</v>
      </c>
      <c r="AN220" s="37" t="str">
        <f t="shared" si="78"/>
        <v>Complete</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TAHXN</v>
      </c>
      <c r="B221" s="37" t="str">
        <f t="shared" si="60"/>
        <v>FOREST LODGE</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1</v>
      </c>
      <c r="R221" s="51">
        <f t="shared" si="64"/>
        <v>0</v>
      </c>
      <c r="S221" s="51">
        <f t="shared" si="64"/>
        <v>0</v>
      </c>
      <c r="T221" s="51">
        <f t="shared" si="64"/>
        <v>0</v>
      </c>
      <c r="U221" s="51">
        <f t="shared" si="73"/>
        <v>1</v>
      </c>
      <c r="V221" s="51"/>
      <c r="W221" s="51"/>
      <c r="X221" s="51"/>
      <c r="Y221" s="37">
        <f t="shared" si="74"/>
        <v>1</v>
      </c>
      <c r="AC221" s="36">
        <f t="shared" si="75"/>
        <v>0</v>
      </c>
      <c r="AE221" s="36">
        <f t="shared" si="80"/>
        <v>0</v>
      </c>
      <c r="AF221" s="36">
        <f t="shared" si="81"/>
        <v>0</v>
      </c>
      <c r="AG221" s="36">
        <f t="shared" si="82"/>
        <v>0</v>
      </c>
      <c r="AH221" s="37"/>
      <c r="AI221" s="37"/>
      <c r="AJ221" s="37"/>
      <c r="AK221" t="str">
        <f t="shared" si="83"/>
        <v>TAHXMFOREST CLOSEForest Close Ward 3</v>
      </c>
      <c r="AL221" t="b">
        <f t="shared" si="77"/>
        <v>0</v>
      </c>
      <c r="AM221" s="37">
        <f t="shared" si="84"/>
        <v>0</v>
      </c>
      <c r="AN221" s="37" t="str">
        <f t="shared" si="78"/>
        <v>Complete</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TAHXN</v>
      </c>
      <c r="B222" s="37" t="str">
        <f t="shared" si="60"/>
        <v>FOREST LODGE</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1</v>
      </c>
      <c r="R222" s="51">
        <f t="shared" si="64"/>
        <v>0</v>
      </c>
      <c r="S222" s="51">
        <f t="shared" si="64"/>
        <v>1</v>
      </c>
      <c r="T222" s="51">
        <f t="shared" si="64"/>
        <v>0</v>
      </c>
      <c r="U222" s="51">
        <f t="shared" si="73"/>
        <v>1</v>
      </c>
      <c r="V222" s="51"/>
      <c r="W222" s="51"/>
      <c r="X222" s="51"/>
      <c r="Y222" s="37">
        <f t="shared" si="74"/>
        <v>2</v>
      </c>
      <c r="AC222" s="36">
        <f t="shared" si="75"/>
        <v>1</v>
      </c>
      <c r="AE222" s="36">
        <f t="shared" si="80"/>
        <v>0</v>
      </c>
      <c r="AF222" s="36">
        <f t="shared" si="81"/>
        <v>0</v>
      </c>
      <c r="AG222" s="36">
        <f t="shared" si="82"/>
        <v>0</v>
      </c>
      <c r="AH222" s="37"/>
      <c r="AI222" s="37"/>
      <c r="AJ222" s="37"/>
      <c r="AK222" t="str">
        <f t="shared" si="83"/>
        <v>TAHXNFOREST LODGEForest Lodge Assessment</v>
      </c>
      <c r="AL222" t="b">
        <f t="shared" si="77"/>
        <v>0</v>
      </c>
      <c r="AM222" s="37">
        <f t="shared" si="84"/>
        <v>0</v>
      </c>
      <c r="AN222" s="37" t="str">
        <f t="shared" si="78"/>
        <v>Complete</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TAHCC</v>
      </c>
      <c r="B223" s="37" t="str">
        <f t="shared" si="60"/>
        <v>THE LONGLEY CENTRE</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1</v>
      </c>
      <c r="R223" s="51">
        <f t="shared" si="64"/>
        <v>1</v>
      </c>
      <c r="S223" s="51">
        <f t="shared" si="64"/>
        <v>0</v>
      </c>
      <c r="T223" s="51">
        <f t="shared" si="64"/>
        <v>1</v>
      </c>
      <c r="U223" s="51">
        <f t="shared" si="73"/>
        <v>1</v>
      </c>
      <c r="V223" s="51"/>
      <c r="W223" s="51"/>
      <c r="X223" s="51"/>
      <c r="Y223" s="37">
        <f t="shared" si="74"/>
        <v>3</v>
      </c>
      <c r="AC223" s="36">
        <f t="shared" si="75"/>
        <v>1</v>
      </c>
      <c r="AE223" s="36">
        <f t="shared" si="80"/>
        <v>0</v>
      </c>
      <c r="AF223" s="36">
        <f t="shared" si="81"/>
        <v>1</v>
      </c>
      <c r="AG223" s="36">
        <f t="shared" si="82"/>
        <v>0</v>
      </c>
      <c r="AH223" s="37"/>
      <c r="AI223" s="37"/>
      <c r="AJ223" s="37"/>
      <c r="AK223" t="str">
        <f t="shared" si="83"/>
        <v>TAHXNFOREST LODGEForest Lodge Rehab</v>
      </c>
      <c r="AL223" t="b">
        <f t="shared" si="77"/>
        <v>0</v>
      </c>
      <c r="AM223" s="37">
        <f t="shared" si="84"/>
        <v>0</v>
      </c>
      <c r="AN223" s="37" t="str">
        <f t="shared" si="78"/>
        <v>Complete</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TAHFC</v>
      </c>
      <c r="B224" s="37" t="str">
        <f t="shared" si="60"/>
        <v>MICHAEL CARLISLE CENTRE</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0</v>
      </c>
      <c r="T224" s="51">
        <f t="shared" si="64"/>
        <v>1</v>
      </c>
      <c r="U224" s="51">
        <f t="shared" si="73"/>
        <v>1</v>
      </c>
      <c r="V224" s="51"/>
      <c r="W224" s="51"/>
      <c r="X224" s="51"/>
      <c r="Y224" s="37">
        <f t="shared" si="74"/>
        <v>2</v>
      </c>
      <c r="AC224" s="36">
        <f t="shared" si="75"/>
        <v>1</v>
      </c>
      <c r="AE224" s="36">
        <f t="shared" si="80"/>
        <v>1</v>
      </c>
      <c r="AF224" s="36">
        <f t="shared" si="81"/>
        <v>0</v>
      </c>
      <c r="AG224" s="36">
        <f t="shared" si="82"/>
        <v>1</v>
      </c>
      <c r="AH224" s="37"/>
      <c r="AI224" s="37"/>
      <c r="AJ224" s="37"/>
      <c r="AK224" t="str">
        <f t="shared" si="83"/>
        <v>TAHCCTHE LONGLEY CENTREMaple</v>
      </c>
      <c r="AL224" t="b">
        <f t="shared" si="77"/>
        <v>0</v>
      </c>
      <c r="AM224" s="37">
        <f t="shared" si="84"/>
        <v>0</v>
      </c>
      <c r="AN224" s="37" t="str">
        <f t="shared" si="78"/>
        <v>Complete</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TAHXP</v>
      </c>
      <c r="B225" s="37" t="str">
        <f t="shared" si="60"/>
        <v>GRENOSIDE GRANGE</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1</v>
      </c>
      <c r="S225" s="51">
        <f t="shared" si="64"/>
        <v>0</v>
      </c>
      <c r="T225" s="51">
        <f t="shared" si="64"/>
        <v>1</v>
      </c>
      <c r="U225" s="51">
        <f t="shared" si="73"/>
        <v>1</v>
      </c>
      <c r="V225" s="51"/>
      <c r="W225" s="51"/>
      <c r="X225" s="51"/>
      <c r="Y225" s="37">
        <f t="shared" si="74"/>
        <v>2</v>
      </c>
      <c r="AC225" s="36">
        <f t="shared" si="75"/>
        <v>0</v>
      </c>
      <c r="AE225" s="36">
        <f t="shared" si="80"/>
        <v>1</v>
      </c>
      <c r="AF225" s="36">
        <f t="shared" si="81"/>
        <v>0</v>
      </c>
      <c r="AG225" s="36">
        <f t="shared" si="82"/>
        <v>1</v>
      </c>
      <c r="AH225" s="37"/>
      <c r="AI225" s="37"/>
      <c r="AJ225" s="37"/>
      <c r="AK225" t="str">
        <f t="shared" si="83"/>
        <v>TAHFCMICHAEL CARLISLE CENTREStanage</v>
      </c>
      <c r="AL225" t="b">
        <f t="shared" si="77"/>
        <v>0</v>
      </c>
      <c r="AM225" s="37">
        <f t="shared" si="84"/>
        <v>0</v>
      </c>
      <c r="AN225" s="37" t="str">
        <f t="shared" si="78"/>
        <v>Complete</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TAHEC</v>
      </c>
      <c r="B226" s="37" t="str">
        <f t="shared" si="60"/>
        <v>INTENSIVE SUPPORT SERVICE</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1</v>
      </c>
      <c r="R226" s="51">
        <f t="shared" si="64"/>
        <v>1</v>
      </c>
      <c r="S226" s="51">
        <f t="shared" si="64"/>
        <v>0</v>
      </c>
      <c r="T226" s="51">
        <f t="shared" si="64"/>
        <v>1</v>
      </c>
      <c r="U226" s="51">
        <f t="shared" si="73"/>
        <v>1</v>
      </c>
      <c r="V226" s="51"/>
      <c r="W226" s="51"/>
      <c r="X226" s="51"/>
      <c r="Y226" s="37">
        <f t="shared" si="74"/>
        <v>3</v>
      </c>
      <c r="AC226" s="36">
        <f t="shared" si="75"/>
        <v>0</v>
      </c>
      <c r="AE226" s="36">
        <f t="shared" si="80"/>
        <v>1</v>
      </c>
      <c r="AF226" s="36">
        <f t="shared" si="81"/>
        <v>0</v>
      </c>
      <c r="AG226" s="36">
        <f t="shared" si="82"/>
        <v>1</v>
      </c>
      <c r="AH226" s="37"/>
      <c r="AK226" t="str">
        <f t="shared" si="83"/>
        <v>TAHXPGRENOSIDE GRANGEG1</v>
      </c>
      <c r="AL226" t="b">
        <f t="shared" si="77"/>
        <v>0</v>
      </c>
      <c r="AM226" s="37">
        <f t="shared" si="84"/>
        <v>0</v>
      </c>
      <c r="AN226" s="37" t="str">
        <f t="shared" si="78"/>
        <v>Complete</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1</v>
      </c>
      <c r="AE227" s="36">
        <f t="shared" ref="AE227:AE290" si="86">IF(R25="",0, IF(R25="-",0,IF(R25&gt;100%,1,0)))</f>
        <v>1</v>
      </c>
      <c r="AF227" s="36">
        <f t="shared" ref="AF227:AF290" si="87">IF(S25="",0, IF(S25="-",0,IF(S25&gt;100%,1,0)))</f>
        <v>0</v>
      </c>
      <c r="AG227" s="36">
        <f t="shared" ref="AG227:AG290" si="88">IF(T25="",0, IF(T25="-",0,IF(T25&gt;100%,1,0)))</f>
        <v>1</v>
      </c>
      <c r="AH227" s="37"/>
      <c r="AK227" t="str">
        <f t="shared" si="83"/>
        <v>TAHECINTENSIVE SUPPORT SERVICEFirshill Rise</v>
      </c>
      <c r="AL227" t="b">
        <f t="shared" si="77"/>
        <v>0</v>
      </c>
      <c r="AM227" s="37">
        <f t="shared" si="84"/>
        <v>0</v>
      </c>
      <c r="AN227" s="37" t="str">
        <f t="shared" si="78"/>
        <v>Complete</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C228" s="36">
        <f t="shared" si="75"/>
        <v>0</v>
      </c>
      <c r="AE228" s="36">
        <f t="shared" si="86"/>
        <v>0</v>
      </c>
      <c r="AF228" s="36">
        <f t="shared" si="87"/>
        <v>0</v>
      </c>
      <c r="AG228" s="36">
        <f t="shared" si="88"/>
        <v>0</v>
      </c>
      <c r="AH228" s="37"/>
      <c r="AK228" t="str">
        <f t="shared" si="83"/>
        <v/>
      </c>
      <c r="AL228" t="str">
        <f t="shared" si="77"/>
        <v/>
      </c>
      <c r="AM228" s="37">
        <f t="shared" si="84"/>
        <v>0</v>
      </c>
      <c r="AN228" s="37" t="b">
        <f t="shared" si="78"/>
        <v>0</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0</v>
      </c>
      <c r="AE229" s="36">
        <f t="shared" si="86"/>
        <v>0</v>
      </c>
      <c r="AF229" s="36">
        <f t="shared" si="87"/>
        <v>0</v>
      </c>
      <c r="AG229" s="36">
        <f t="shared" si="88"/>
        <v>0</v>
      </c>
      <c r="AH229" s="37"/>
      <c r="AK229" t="str">
        <f t="shared" si="83"/>
        <v/>
      </c>
      <c r="AL229" t="str">
        <f t="shared" si="77"/>
        <v/>
      </c>
      <c r="AM229" s="37">
        <f t="shared" si="84"/>
        <v>0</v>
      </c>
      <c r="AN229" s="37" t="b">
        <f t="shared" si="78"/>
        <v>0</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
      </c>
      <c r="AL230" t="str">
        <f t="shared" si="77"/>
        <v/>
      </c>
      <c r="AM230" s="37">
        <f t="shared" si="84"/>
        <v>0</v>
      </c>
      <c r="AN230" s="37" t="b">
        <f t="shared" si="78"/>
        <v>0</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1</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7</v>
      </c>
      <c r="AE417" s="36">
        <f t="shared" ref="AE417:AG417" si="202">SUM(AE216:AE415)</f>
        <v>8</v>
      </c>
      <c r="AF417" s="36">
        <f t="shared" si="202"/>
        <v>4</v>
      </c>
      <c r="AG417" s="36">
        <f t="shared" si="202"/>
        <v>8</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Frontsheet'!F14),"",'Trust - Frontsheet'!F14)</f>
        <v>Burbage</v>
      </c>
      <c r="D2" s="93" t="str">
        <f>IF(ISBLANK('Trust - Frontsheet'!G14),"",'Trust - Frontsheet'!G14)</f>
        <v>710 - ADULT MENTAL ILLNESS</v>
      </c>
      <c r="E2" s="93" t="str">
        <f>IF(ISBLANK('Trust - Frontsheet'!H14),"",'Trust - Frontsheet'!H14)</f>
        <v/>
      </c>
      <c r="F2" s="93">
        <f>'Trust - Frontsheet'!I14</f>
        <v>1367</v>
      </c>
      <c r="G2" s="93">
        <f>'Trust - Frontsheet'!J14</f>
        <v>1216.5</v>
      </c>
      <c r="H2" s="93">
        <f>'Trust - Frontsheet'!K14</f>
        <v>886.75</v>
      </c>
      <c r="I2" s="93">
        <f>'Trust - Frontsheet'!L14</f>
        <v>1468.5</v>
      </c>
      <c r="J2" s="93">
        <f>'Trust - Frontsheet'!M14</f>
        <v>620</v>
      </c>
      <c r="K2" s="93">
        <f>'Trust - Frontsheet'!N14</f>
        <v>643.5</v>
      </c>
      <c r="L2" s="93">
        <f>'Trust - Frontsheet'!O14</f>
        <v>310</v>
      </c>
      <c r="M2" s="93">
        <f>'Trust - Frontsheet'!P14</f>
        <v>931</v>
      </c>
      <c r="N2" s="93">
        <f>IF('Trust - Frontsheet'!Q14="",0,('Trust - Frontsheet'!Q14))</f>
        <v>0.88990490124359911</v>
      </c>
      <c r="O2" s="93">
        <f>IF('Trust - Frontsheet'!R14="",0,('Trust - Frontsheet'!R14))</f>
        <v>1.6560473639695517</v>
      </c>
      <c r="P2" s="93">
        <f>IF('Trust - Frontsheet'!S14="",0,('Trust - Frontsheet'!S14))</f>
        <v>1.0379032258064516</v>
      </c>
      <c r="Q2" s="93">
        <f>IF('Trust - Frontsheet'!T14="",0,('Trust - Frontsheet'!T14))</f>
        <v>3.0032258064516131</v>
      </c>
      <c r="R2" s="93">
        <f>'Trust - Frontsheet'!U14</f>
        <v>0</v>
      </c>
      <c r="S2" s="93">
        <f>IF('Trust - Frontsheet'!V14="",0,('Trust - Frontsheet'!V14))</f>
        <v>0</v>
      </c>
      <c r="T2" s="93">
        <f>IF('Trust - Frontsheet'!W14="",0,('Trust - Frontsheet'!W14))</f>
        <v>0</v>
      </c>
      <c r="U2" s="93">
        <f>IF('Trust - Frontsheet'!X14="",0,('Trust - Frontsheet'!X14))</f>
        <v>0</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TAHFC</v>
      </c>
      <c r="B3" s="93" t="str">
        <f>IF(ISBLANK('Trust - Frontsheet'!E15),"",'Trust - Frontsheet'!E15)</f>
        <v>MICHAEL CARLISLE CENTRE</v>
      </c>
      <c r="C3" s="93" t="str">
        <f>IF(ISBLANK('Trust - Frontsheet'!F15),"",'Trust - Frontsheet'!F15)</f>
        <v>Dovedale 1</v>
      </c>
      <c r="D3" s="93" t="str">
        <f>IF(ISBLANK('Trust - Frontsheet'!G15),"",'Trust - Frontsheet'!G15)</f>
        <v>715 - OLD AGE PSYCHIATRY</v>
      </c>
      <c r="E3" s="93" t="str">
        <f>IF(ISBLANK('Trust - Frontsheet'!H15),"",'Trust - Frontsheet'!H15)</f>
        <v/>
      </c>
      <c r="F3" s="93">
        <f>'Trust - Frontsheet'!I15</f>
        <v>1387</v>
      </c>
      <c r="G3" s="93">
        <f>'Trust - Frontsheet'!J15</f>
        <v>1044.67</v>
      </c>
      <c r="H3" s="93">
        <f>'Trust - Frontsheet'!K15</f>
        <v>910.5</v>
      </c>
      <c r="I3" s="93">
        <f>'Trust - Frontsheet'!L15</f>
        <v>1761.25</v>
      </c>
      <c r="J3" s="93">
        <f>'Trust - Frontsheet'!M15</f>
        <v>620</v>
      </c>
      <c r="K3" s="93">
        <f>'Trust - Frontsheet'!N15</f>
        <v>340.5</v>
      </c>
      <c r="L3" s="93">
        <f>'Trust - Frontsheet'!O15</f>
        <v>310</v>
      </c>
      <c r="M3" s="93">
        <f>'Trust - Frontsheet'!P15</f>
        <v>1052.75</v>
      </c>
      <c r="N3" s="93">
        <f>IF('Trust - Frontsheet'!Q15="",0,('Trust - Frontsheet'!Q15))</f>
        <v>0.75318673395818314</v>
      </c>
      <c r="O3" s="93">
        <f>IF('Trust - Frontsheet'!R15="",0,('Trust - Frontsheet'!R15))</f>
        <v>1.9343767160900605</v>
      </c>
      <c r="P3" s="93">
        <f>IF('Trust - Frontsheet'!S15="",0,('Trust - Frontsheet'!S15))</f>
        <v>0.54919354838709677</v>
      </c>
      <c r="Q3" s="93">
        <f>IF('Trust - Frontsheet'!T15="",0,('Trust - Frontsheet'!T15))</f>
        <v>3.3959677419354839</v>
      </c>
      <c r="R3" s="93">
        <f>'Trust - Frontsheet'!U15</f>
        <v>0</v>
      </c>
      <c r="S3" s="93">
        <f>IF('Trust - Frontsheet'!V15="",0,('Trust - Frontsheet'!V15))</f>
        <v>0</v>
      </c>
      <c r="T3" s="93">
        <f>IF('Trust - Frontsheet'!W15="",0,('Trust - Frontsheet'!W15))</f>
        <v>0</v>
      </c>
      <c r="U3" s="93">
        <f>IF('Trust - Frontsheet'!X15="",0,('Trust - Frontsheet'!X15))</f>
        <v>0</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TAHCC</v>
      </c>
      <c r="B4" s="93" t="str">
        <f>IF(ISBLANK('Trust - Frontsheet'!E16),"",'Trust - Frontsheet'!E16)</f>
        <v>THE LONGLEY CENTRE</v>
      </c>
      <c r="C4" s="93" t="str">
        <f>IF(ISBLANK('Trust - Frontsheet'!F16),"",'Trust - Frontsheet'!F16)</f>
        <v>Endcliffe Ward</v>
      </c>
      <c r="D4" s="93" t="str">
        <f>IF(ISBLANK('Trust - Frontsheet'!G16),"",'Trust - Frontsheet'!G16)</f>
        <v>710 - ADULT MENTAL ILLNESS</v>
      </c>
      <c r="E4" s="93" t="str">
        <f>IF(ISBLANK('Trust - Frontsheet'!H16),"",'Trust - Frontsheet'!H16)</f>
        <v/>
      </c>
      <c r="F4" s="93">
        <f>'Trust - Frontsheet'!I16</f>
        <v>1347.25</v>
      </c>
      <c r="G4" s="93">
        <f>'Trust - Frontsheet'!J16</f>
        <v>1469.92</v>
      </c>
      <c r="H4" s="93">
        <f>'Trust - Frontsheet'!K16</f>
        <v>1221.5</v>
      </c>
      <c r="I4" s="93">
        <f>'Trust - Frontsheet'!L16</f>
        <v>3669.75</v>
      </c>
      <c r="J4" s="93">
        <f>'Trust - Frontsheet'!M16</f>
        <v>620</v>
      </c>
      <c r="K4" s="93">
        <f>'Trust - Frontsheet'!N16</f>
        <v>621.33000000000004</v>
      </c>
      <c r="L4" s="93">
        <f>'Trust - Frontsheet'!O16</f>
        <v>620</v>
      </c>
      <c r="M4" s="93">
        <f>'Trust - Frontsheet'!P16</f>
        <v>2431.5</v>
      </c>
      <c r="N4" s="93">
        <f>IF('Trust - Frontsheet'!Q16="",0,('Trust - Frontsheet'!Q16))</f>
        <v>1.0910521432547784</v>
      </c>
      <c r="O4" s="93">
        <f>IF('Trust - Frontsheet'!R16="",0,('Trust - Frontsheet'!R16))</f>
        <v>3.0042979942693409</v>
      </c>
      <c r="P4" s="93">
        <f>IF('Trust - Frontsheet'!S16="",0,('Trust - Frontsheet'!S16))</f>
        <v>1.0021451612903227</v>
      </c>
      <c r="Q4" s="93">
        <f>IF('Trust - Frontsheet'!T16="",0,('Trust - Frontsheet'!T16))</f>
        <v>3.9217741935483872</v>
      </c>
      <c r="R4" s="93">
        <f>'Trust - Frontsheet'!U16</f>
        <v>0</v>
      </c>
      <c r="S4" s="93">
        <f>IF('Trust - Frontsheet'!V16="",0,('Trust - Frontsheet'!V16))</f>
        <v>0</v>
      </c>
      <c r="T4" s="93">
        <f>IF('Trust - Frontsheet'!W16="",0,('Trust - Frontsheet'!W16))</f>
        <v>0</v>
      </c>
      <c r="U4" s="93">
        <f>IF('Trust - Frontsheet'!X16="",0,('Trust - Frontsheet'!X16))</f>
        <v>0</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TAHXM</v>
      </c>
      <c r="B5" s="93" t="str">
        <f>IF(ISBLANK('Trust - Frontsheet'!E17),"",'Trust - Frontsheet'!E17)</f>
        <v>FOREST CLOSE</v>
      </c>
      <c r="C5" s="93" t="str">
        <f>IF(ISBLANK('Trust - Frontsheet'!F17),"",'Trust - Frontsheet'!F17)</f>
        <v>Forest Close Ward 1</v>
      </c>
      <c r="D5" s="93" t="str">
        <f>IF(ISBLANK('Trust - Frontsheet'!G17),"",'Trust - Frontsheet'!G17)</f>
        <v>710 - ADULT MENTAL ILLNESS</v>
      </c>
      <c r="E5" s="93" t="str">
        <f>IF(ISBLANK('Trust - Frontsheet'!H17),"",'Trust - Frontsheet'!H17)</f>
        <v/>
      </c>
      <c r="F5" s="93">
        <f>'Trust - Frontsheet'!I17</f>
        <v>457.5</v>
      </c>
      <c r="G5" s="93">
        <f>'Trust - Frontsheet'!J17</f>
        <v>552.33000000000004</v>
      </c>
      <c r="H5" s="93">
        <f>'Trust - Frontsheet'!K17</f>
        <v>919.5</v>
      </c>
      <c r="I5" s="93">
        <f>'Trust - Frontsheet'!L17</f>
        <v>995.05</v>
      </c>
      <c r="J5" s="93">
        <f>'Trust - Frontsheet'!M17</f>
        <v>305.87</v>
      </c>
      <c r="K5" s="93">
        <f>'Trust - Frontsheet'!N17</f>
        <v>305.87</v>
      </c>
      <c r="L5" s="93">
        <f>'Trust - Frontsheet'!O17</f>
        <v>305.87</v>
      </c>
      <c r="M5" s="93">
        <f>'Trust - Frontsheet'!P17</f>
        <v>297.3</v>
      </c>
      <c r="N5" s="93">
        <f>IF('Trust - Frontsheet'!Q17="",0,('Trust - Frontsheet'!Q17))</f>
        <v>1.2072786885245903</v>
      </c>
      <c r="O5" s="93">
        <f>IF('Trust - Frontsheet'!R17="",0,('Trust - Frontsheet'!R17))</f>
        <v>1.0821642196846111</v>
      </c>
      <c r="P5" s="93">
        <f>IF('Trust - Frontsheet'!S17="",0,('Trust - Frontsheet'!S17))</f>
        <v>1</v>
      </c>
      <c r="Q5" s="93">
        <f>IF('Trust - Frontsheet'!T17="",0,('Trust - Frontsheet'!T17))</f>
        <v>0.97198156079380127</v>
      </c>
      <c r="R5" s="93">
        <f>'Trust - Frontsheet'!U17</f>
        <v>0</v>
      </c>
      <c r="S5" s="93">
        <f>IF('Trust - Frontsheet'!V17="",0,('Trust - Frontsheet'!V17))</f>
        <v>0</v>
      </c>
      <c r="T5" s="93">
        <f>IF('Trust - Frontsheet'!W17="",0,('Trust - Frontsheet'!W17))</f>
        <v>0</v>
      </c>
      <c r="U5" s="93">
        <f>IF('Trust - Frontsheet'!X17="",0,('Trust - Frontsheet'!X17))</f>
        <v>0</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TAHXM</v>
      </c>
      <c r="B6" s="93" t="str">
        <f>IF(ISBLANK('Trust - Frontsheet'!E18),"",'Trust - Frontsheet'!E18)</f>
        <v>FOREST CLOSE</v>
      </c>
      <c r="C6" s="93" t="str">
        <f>IF(ISBLANK('Trust - Frontsheet'!F18),"",'Trust - Frontsheet'!F18)</f>
        <v>Forest Close Ward 2</v>
      </c>
      <c r="D6" s="93" t="str">
        <f>IF(ISBLANK('Trust - Frontsheet'!G18),"",'Trust - Frontsheet'!G18)</f>
        <v>710 - ADULT MENTAL ILLNESS</v>
      </c>
      <c r="E6" s="93" t="str">
        <f>IF(ISBLANK('Trust - Frontsheet'!H18),"",'Trust - Frontsheet'!H18)</f>
        <v/>
      </c>
      <c r="F6" s="93">
        <f>'Trust - Frontsheet'!I18</f>
        <v>444</v>
      </c>
      <c r="G6" s="93">
        <f>'Trust - Frontsheet'!J18</f>
        <v>466.07</v>
      </c>
      <c r="H6" s="93">
        <f>'Trust - Frontsheet'!K18</f>
        <v>924</v>
      </c>
      <c r="I6" s="93">
        <f>'Trust - Frontsheet'!L18</f>
        <v>899.53</v>
      </c>
      <c r="J6" s="93">
        <f>'Trust - Frontsheet'!M18</f>
        <v>305.87</v>
      </c>
      <c r="K6" s="93">
        <f>'Trust - Frontsheet'!N18</f>
        <v>325.60000000000002</v>
      </c>
      <c r="L6" s="93">
        <f>'Trust - Frontsheet'!O18</f>
        <v>305.87</v>
      </c>
      <c r="M6" s="93">
        <f>'Trust - Frontsheet'!P18</f>
        <v>371</v>
      </c>
      <c r="N6" s="93">
        <f>IF('Trust - Frontsheet'!Q18="",0,('Trust - Frontsheet'!Q18))</f>
        <v>1.0497072072072071</v>
      </c>
      <c r="O6" s="93">
        <f>IF('Trust - Frontsheet'!R18="",0,('Trust - Frontsheet'!R18))</f>
        <v>0.97351731601731595</v>
      </c>
      <c r="P6" s="93">
        <f>IF('Trust - Frontsheet'!S18="",0,('Trust - Frontsheet'!S18))</f>
        <v>1.0645045280674796</v>
      </c>
      <c r="Q6" s="93">
        <f>IF('Trust - Frontsheet'!T18="",0,('Trust - Frontsheet'!T18))</f>
        <v>1.2129335992415078</v>
      </c>
      <c r="R6" s="93">
        <f>'Trust - Frontsheet'!U18</f>
        <v>0</v>
      </c>
      <c r="S6" s="93">
        <f>IF('Trust - Frontsheet'!V18="",0,('Trust - Frontsheet'!V18))</f>
        <v>0</v>
      </c>
      <c r="T6" s="93">
        <f>IF('Trust - Frontsheet'!W18="",0,('Trust - Frontsheet'!W18))</f>
        <v>0</v>
      </c>
      <c r="U6" s="93">
        <f>IF('Trust - Frontsheet'!X18="",0,('Trust - Frontsheet'!X18))</f>
        <v>0</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Frontsheet'!F19),"",'Trust - Frontsheet'!F19)</f>
        <v>Forest Close Ward 3</v>
      </c>
      <c r="D7" s="93" t="str">
        <f>IF(ISBLANK('Trust - Frontsheet'!G19),"",'Trust - Frontsheet'!G19)</f>
        <v>710 - ADULT MENTAL ILLNESS</v>
      </c>
      <c r="E7" s="93" t="str">
        <f>IF(ISBLANK('Trust - Frontsheet'!H19),"",'Trust - Frontsheet'!H19)</f>
        <v/>
      </c>
      <c r="F7" s="93">
        <f>'Trust - Frontsheet'!I19</f>
        <v>915.48</v>
      </c>
      <c r="G7" s="93">
        <f>'Trust - Frontsheet'!J19</f>
        <v>883.97</v>
      </c>
      <c r="H7" s="93">
        <f>'Trust - Frontsheet'!K19</f>
        <v>1366.95</v>
      </c>
      <c r="I7" s="93">
        <f>'Trust - Frontsheet'!L19</f>
        <v>1216.82</v>
      </c>
      <c r="J7" s="93">
        <f>'Trust - Frontsheet'!M19</f>
        <v>305.87</v>
      </c>
      <c r="K7" s="93">
        <f>'Trust - Frontsheet'!N19</f>
        <v>296</v>
      </c>
      <c r="L7" s="93">
        <f>'Trust - Frontsheet'!O19</f>
        <v>611.73</v>
      </c>
      <c r="M7" s="93">
        <f>'Trust - Frontsheet'!P19</f>
        <v>582.13</v>
      </c>
      <c r="N7" s="93">
        <f>IF('Trust - Frontsheet'!Q19="",0,('Trust - Frontsheet'!Q19))</f>
        <v>0.96558089745270237</v>
      </c>
      <c r="O7" s="93">
        <f>IF('Trust - Frontsheet'!R19="",0,('Trust - Frontsheet'!R19))</f>
        <v>0.89017154980065105</v>
      </c>
      <c r="P7" s="93">
        <f>IF('Trust - Frontsheet'!S19="",0,('Trust - Frontsheet'!S19))</f>
        <v>0.96773138915225421</v>
      </c>
      <c r="Q7" s="93">
        <f>IF('Trust - Frontsheet'!T19="",0,('Trust - Frontsheet'!T19))</f>
        <v>0.95161263956320596</v>
      </c>
      <c r="R7" s="93">
        <f>'Trust - Frontsheet'!U19</f>
        <v>0</v>
      </c>
      <c r="S7" s="93">
        <f>IF('Trust - Frontsheet'!V19="",0,('Trust - Frontsheet'!V19))</f>
        <v>0</v>
      </c>
      <c r="T7" s="93">
        <f>IF('Trust - Frontsheet'!W19="",0,('Trust - Frontsheet'!W19))</f>
        <v>0</v>
      </c>
      <c r="U7" s="93">
        <f>IF('Trust - Frontsheet'!X19="",0,('Trust - Frontsheet'!X19))</f>
        <v>0</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TAHXN</v>
      </c>
      <c r="B8" s="93" t="str">
        <f>IF(ISBLANK('Trust - Frontsheet'!E20),"",'Trust - Frontsheet'!E20)</f>
        <v>FOREST LODGE</v>
      </c>
      <c r="C8" s="93" t="str">
        <f>IF(ISBLANK('Trust - Frontsheet'!F20),"",'Trust - Frontsheet'!F20)</f>
        <v>Forest Lodge Assessment</v>
      </c>
      <c r="D8" s="93" t="str">
        <f>IF(ISBLANK('Trust - Frontsheet'!G20),"",'Trust - Frontsheet'!G20)</f>
        <v>712 - FORENSIC PSYCHIATRY</v>
      </c>
      <c r="E8" s="93" t="str">
        <f>IF(ISBLANK('Trust - Frontsheet'!H20),"",'Trust - Frontsheet'!H20)</f>
        <v/>
      </c>
      <c r="F8" s="93">
        <f>'Trust - Frontsheet'!I20</f>
        <v>880.75</v>
      </c>
      <c r="G8" s="93">
        <f>'Trust - Frontsheet'!J20</f>
        <v>965.75</v>
      </c>
      <c r="H8" s="93">
        <f>'Trust - Frontsheet'!K20</f>
        <v>1352</v>
      </c>
      <c r="I8" s="93">
        <f>'Trust - Frontsheet'!L20</f>
        <v>1225</v>
      </c>
      <c r="J8" s="93">
        <f>'Trust - Frontsheet'!M20</f>
        <v>310</v>
      </c>
      <c r="K8" s="93">
        <f>'Trust - Frontsheet'!N20</f>
        <v>305.25</v>
      </c>
      <c r="L8" s="93">
        <f>'Trust - Frontsheet'!O20</f>
        <v>930</v>
      </c>
      <c r="M8" s="93">
        <f>'Trust - Frontsheet'!P20</f>
        <v>905.33</v>
      </c>
      <c r="N8" s="93">
        <f>IF('Trust - Frontsheet'!Q20="",0,('Trust - Frontsheet'!Q20))</f>
        <v>1.0965086573942662</v>
      </c>
      <c r="O8" s="93">
        <f>IF('Trust - Frontsheet'!R20="",0,('Trust - Frontsheet'!R20))</f>
        <v>0.90606508875739644</v>
      </c>
      <c r="P8" s="93">
        <f>IF('Trust - Frontsheet'!S20="",0,('Trust - Frontsheet'!S20))</f>
        <v>0.98467741935483866</v>
      </c>
      <c r="Q8" s="93">
        <f>IF('Trust - Frontsheet'!T20="",0,('Trust - Frontsheet'!T20))</f>
        <v>0.97347311827956995</v>
      </c>
      <c r="R8" s="93">
        <f>'Trust - Frontsheet'!U20</f>
        <v>0</v>
      </c>
      <c r="S8" s="93">
        <f>IF('Trust - Frontsheet'!V20="",0,('Trust - Frontsheet'!V20))</f>
        <v>0</v>
      </c>
      <c r="T8" s="93">
        <f>IF('Trust - Frontsheet'!W20="",0,('Trust - Frontsheet'!W20))</f>
        <v>0</v>
      </c>
      <c r="U8" s="93">
        <f>IF('Trust - Frontsheet'!X20="",0,('Trust - Frontsheet'!X20))</f>
        <v>0</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TAHXN</v>
      </c>
      <c r="B9" s="93" t="str">
        <f>IF(ISBLANK('Trust - Frontsheet'!E21),"",'Trust - Frontsheet'!E21)</f>
        <v>FOREST LODGE</v>
      </c>
      <c r="C9" s="93" t="str">
        <f>IF(ISBLANK('Trust - Frontsheet'!F21),"",'Trust - Frontsheet'!F21)</f>
        <v>Forest Lodge Rehab</v>
      </c>
      <c r="D9" s="93" t="str">
        <f>IF(ISBLANK('Trust - Frontsheet'!G21),"",'Trust - Frontsheet'!G21)</f>
        <v>712 - FORENSIC PSYCHIATRY</v>
      </c>
      <c r="E9" s="93" t="str">
        <f>IF(ISBLANK('Trust - Frontsheet'!H21),"",'Trust - Frontsheet'!H21)</f>
        <v/>
      </c>
      <c r="F9" s="93">
        <f>'Trust - Frontsheet'!I21</f>
        <v>916.5</v>
      </c>
      <c r="G9" s="93">
        <f>'Trust - Frontsheet'!J21</f>
        <v>925.9</v>
      </c>
      <c r="H9" s="93">
        <f>'Trust - Frontsheet'!K21</f>
        <v>903</v>
      </c>
      <c r="I9" s="93">
        <f>'Trust - Frontsheet'!L21</f>
        <v>881.25</v>
      </c>
      <c r="J9" s="93">
        <f>'Trust - Frontsheet'!M21</f>
        <v>310</v>
      </c>
      <c r="K9" s="93">
        <f>'Trust - Frontsheet'!N21</f>
        <v>311.83</v>
      </c>
      <c r="L9" s="93">
        <f>'Trust - Frontsheet'!O21</f>
        <v>310</v>
      </c>
      <c r="M9" s="93">
        <f>'Trust - Frontsheet'!P21</f>
        <v>308.5</v>
      </c>
      <c r="N9" s="93">
        <f>IF('Trust - Frontsheet'!Q21="",0,('Trust - Frontsheet'!Q21))</f>
        <v>1.0102564102564102</v>
      </c>
      <c r="O9" s="93">
        <f>IF('Trust - Frontsheet'!R21="",0,('Trust - Frontsheet'!R21))</f>
        <v>0.97591362126245851</v>
      </c>
      <c r="P9" s="93">
        <f>IF('Trust - Frontsheet'!S21="",0,('Trust - Frontsheet'!S21))</f>
        <v>1.0059032258064515</v>
      </c>
      <c r="Q9" s="93">
        <f>IF('Trust - Frontsheet'!T21="",0,('Trust - Frontsheet'!T21))</f>
        <v>0.99516129032258061</v>
      </c>
      <c r="R9" s="93">
        <f>'Trust - Frontsheet'!U21</f>
        <v>0</v>
      </c>
      <c r="S9" s="93">
        <f>IF('Trust - Frontsheet'!V21="",0,('Trust - Frontsheet'!V21))</f>
        <v>0</v>
      </c>
      <c r="T9" s="93">
        <f>IF('Trust - Frontsheet'!W21="",0,('Trust - Frontsheet'!W21))</f>
        <v>0</v>
      </c>
      <c r="U9" s="93">
        <f>IF('Trust - Frontsheet'!X21="",0,('Trust - Frontsheet'!X21))</f>
        <v>0</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TAHCC</v>
      </c>
      <c r="B10" s="93" t="str">
        <f>IF(ISBLANK('Trust - Frontsheet'!E22),"",'Trust - Frontsheet'!E22)</f>
        <v>THE LONGLEY CENTRE</v>
      </c>
      <c r="C10" s="93" t="str">
        <f>IF(ISBLANK('Trust - Frontsheet'!F22),"",'Trust - Frontsheet'!F22)</f>
        <v>Maple</v>
      </c>
      <c r="D10" s="93" t="str">
        <f>IF(ISBLANK('Trust - Frontsheet'!G22),"",'Trust - Frontsheet'!G22)</f>
        <v>710 - ADULT MENTAL ILLNESS</v>
      </c>
      <c r="E10" s="93" t="str">
        <f>IF(ISBLANK('Trust - Frontsheet'!H22),"",'Trust - Frontsheet'!H22)</f>
        <v/>
      </c>
      <c r="F10" s="93">
        <f>'Trust - Frontsheet'!I22</f>
        <v>1801.5</v>
      </c>
      <c r="G10" s="93">
        <f>'Trust - Frontsheet'!J22</f>
        <v>1837.75</v>
      </c>
      <c r="H10" s="93">
        <f>'Trust - Frontsheet'!K22</f>
        <v>841.5</v>
      </c>
      <c r="I10" s="93">
        <f>'Trust - Frontsheet'!L22</f>
        <v>1906.5</v>
      </c>
      <c r="J10" s="93">
        <f>'Trust - Frontsheet'!M22</f>
        <v>930</v>
      </c>
      <c r="K10" s="93">
        <f>'Trust - Frontsheet'!N22</f>
        <v>670</v>
      </c>
      <c r="L10" s="93">
        <f>'Trust - Frontsheet'!O22</f>
        <v>310</v>
      </c>
      <c r="M10" s="93">
        <f>'Trust - Frontsheet'!P22</f>
        <v>1792</v>
      </c>
      <c r="N10" s="93">
        <f>IF('Trust - Frontsheet'!Q22="",0,('Trust - Frontsheet'!Q22))</f>
        <v>1.0201221204551763</v>
      </c>
      <c r="O10" s="93">
        <f>IF('Trust - Frontsheet'!R22="",0,('Trust - Frontsheet'!R22))</f>
        <v>2.2655971479500892</v>
      </c>
      <c r="P10" s="93">
        <f>IF('Trust - Frontsheet'!S22="",0,('Trust - Frontsheet'!S22))</f>
        <v>0.72043010752688175</v>
      </c>
      <c r="Q10" s="93">
        <f>IF('Trust - Frontsheet'!T22="",0,('Trust - Frontsheet'!T22))</f>
        <v>5.7806451612903222</v>
      </c>
      <c r="R10" s="93">
        <f>'Trust - Frontsheet'!U22</f>
        <v>0</v>
      </c>
      <c r="S10" s="93">
        <f>IF('Trust - Frontsheet'!V22="",0,('Trust - Frontsheet'!V22))</f>
        <v>0</v>
      </c>
      <c r="T10" s="93">
        <f>IF('Trust - Frontsheet'!W22="",0,('Trust - Frontsheet'!W22))</f>
        <v>0</v>
      </c>
      <c r="U10" s="93">
        <f>IF('Trust - Frontsheet'!X22="",0,('Trust - Frontsheet'!X22))</f>
        <v>0</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TAHFC</v>
      </c>
      <c r="B11" s="93" t="str">
        <f>IF(ISBLANK('Trust - Frontsheet'!E23),"",'Trust - Frontsheet'!E23)</f>
        <v>MICHAEL CARLISLE CENTRE</v>
      </c>
      <c r="C11" s="93" t="str">
        <f>IF(ISBLANK('Trust - Frontsheet'!F23),"",'Trust - Frontsheet'!F23)</f>
        <v>Stanage</v>
      </c>
      <c r="D11" s="93" t="str">
        <f>IF(ISBLANK('Trust - Frontsheet'!G23),"",'Trust - Frontsheet'!G23)</f>
        <v>710 - ADULT MENTAL ILLNESS</v>
      </c>
      <c r="E11" s="93" t="str">
        <f>IF(ISBLANK('Trust - Frontsheet'!H23),"",'Trust - Frontsheet'!H23)</f>
        <v/>
      </c>
      <c r="F11" s="93">
        <f>'Trust - Frontsheet'!I23</f>
        <v>1449</v>
      </c>
      <c r="G11" s="93">
        <f>'Trust - Frontsheet'!J23</f>
        <v>1128</v>
      </c>
      <c r="H11" s="93">
        <f>'Trust - Frontsheet'!K23</f>
        <v>843.17</v>
      </c>
      <c r="I11" s="93">
        <f>'Trust - Frontsheet'!L23</f>
        <v>2517.17</v>
      </c>
      <c r="J11" s="93">
        <f>'Trust - Frontsheet'!M23</f>
        <v>620</v>
      </c>
      <c r="K11" s="93">
        <f>'Trust - Frontsheet'!N23</f>
        <v>602</v>
      </c>
      <c r="L11" s="93">
        <f>'Trust - Frontsheet'!O23</f>
        <v>310</v>
      </c>
      <c r="M11" s="93">
        <f>'Trust - Frontsheet'!P23</f>
        <v>1617.25</v>
      </c>
      <c r="N11" s="93">
        <f>IF('Trust - Frontsheet'!Q23="",0,('Trust - Frontsheet'!Q23))</f>
        <v>0.77846790890269146</v>
      </c>
      <c r="O11" s="93">
        <f>IF('Trust - Frontsheet'!R23="",0,('Trust - Frontsheet'!R23))</f>
        <v>2.9853647544386068</v>
      </c>
      <c r="P11" s="93">
        <f>IF('Trust - Frontsheet'!S23="",0,('Trust - Frontsheet'!S23))</f>
        <v>0.97096774193548385</v>
      </c>
      <c r="Q11" s="93">
        <f>IF('Trust - Frontsheet'!T23="",0,('Trust - Frontsheet'!T23))</f>
        <v>5.2169354838709676</v>
      </c>
      <c r="R11" s="93">
        <f>'Trust - Frontsheet'!U23</f>
        <v>0</v>
      </c>
      <c r="S11" s="93">
        <f>IF('Trust - Frontsheet'!V23="",0,('Trust - Frontsheet'!V23))</f>
        <v>0</v>
      </c>
      <c r="T11" s="93">
        <f>IF('Trust - Frontsheet'!W23="",0,('Trust - Frontsheet'!W23))</f>
        <v>0</v>
      </c>
      <c r="U11" s="93">
        <f>IF('Trust - Frontsheet'!X23="",0,('Trust - Frontsheet'!X23))</f>
        <v>0</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Frontsheet'!F24),"",'Trust - Frontsheet'!F24)</f>
        <v>G1</v>
      </c>
      <c r="D12" s="93" t="str">
        <f>IF(ISBLANK('Trust - Frontsheet'!G24),"",'Trust - Frontsheet'!G24)</f>
        <v>715 - OLD AGE PSYCHIATRY</v>
      </c>
      <c r="E12" s="93" t="str">
        <f>IF(ISBLANK('Trust - Frontsheet'!H24),"",'Trust - Frontsheet'!H24)</f>
        <v/>
      </c>
      <c r="F12" s="93">
        <f>'Trust - Frontsheet'!I24</f>
        <v>1249</v>
      </c>
      <c r="G12" s="93">
        <f>'Trust - Frontsheet'!J24</f>
        <v>1130.5</v>
      </c>
      <c r="H12" s="93">
        <f>'Trust - Frontsheet'!K24</f>
        <v>2542.5</v>
      </c>
      <c r="I12" s="93">
        <f>'Trust - Frontsheet'!L24</f>
        <v>2592.5</v>
      </c>
      <c r="J12" s="93">
        <f>'Trust - Frontsheet'!M24</f>
        <v>620</v>
      </c>
      <c r="K12" s="93">
        <f>'Trust - Frontsheet'!N24</f>
        <v>456.55</v>
      </c>
      <c r="L12" s="93">
        <f>'Trust - Frontsheet'!O24</f>
        <v>1472.5</v>
      </c>
      <c r="M12" s="93">
        <f>'Trust - Frontsheet'!P24</f>
        <v>1577.8</v>
      </c>
      <c r="N12" s="93">
        <f>IF('Trust - Frontsheet'!Q24="",0,('Trust - Frontsheet'!Q24))</f>
        <v>0.9051240992794235</v>
      </c>
      <c r="O12" s="93">
        <f>IF('Trust - Frontsheet'!R24="",0,('Trust - Frontsheet'!R24))</f>
        <v>1.0196656833824975</v>
      </c>
      <c r="P12" s="93">
        <f>IF('Trust - Frontsheet'!S24="",0,('Trust - Frontsheet'!S24))</f>
        <v>0.73637096774193556</v>
      </c>
      <c r="Q12" s="93">
        <f>IF('Trust - Frontsheet'!T24="",0,('Trust - Frontsheet'!T24))</f>
        <v>1.0715110356536501</v>
      </c>
      <c r="R12" s="93">
        <f>'Trust - Frontsheet'!U24</f>
        <v>0</v>
      </c>
      <c r="S12" s="93">
        <f>IF('Trust - Frontsheet'!V24="",0,('Trust - Frontsheet'!V24))</f>
        <v>0</v>
      </c>
      <c r="T12" s="93">
        <f>IF('Trust - Frontsheet'!W24="",0,('Trust - Frontsheet'!W24))</f>
        <v>0</v>
      </c>
      <c r="U12" s="93">
        <f>IF('Trust - Frontsheet'!X24="",0,('Trust - Frontsheet'!X24))</f>
        <v>0</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Frontsheet'!F25),"",'Trust - Frontsheet'!F25)</f>
        <v>Firshill Rise</v>
      </c>
      <c r="D13" s="93" t="str">
        <f>IF(ISBLANK('Trust - Frontsheet'!G25),"",'Trust - Frontsheet'!G25)</f>
        <v>700- LEARNING DISABILITY</v>
      </c>
      <c r="E13" s="93" t="str">
        <f>IF(ISBLANK('Trust - Frontsheet'!H25),"",'Trust - Frontsheet'!H25)</f>
        <v/>
      </c>
      <c r="F13" s="93">
        <f>'Trust - Frontsheet'!I25</f>
        <v>445.75</v>
      </c>
      <c r="G13" s="93">
        <f>'Trust - Frontsheet'!J25</f>
        <v>799.8</v>
      </c>
      <c r="H13" s="93">
        <f>'Trust - Frontsheet'!K25</f>
        <v>1819</v>
      </c>
      <c r="I13" s="93">
        <f>'Trust - Frontsheet'!L25</f>
        <v>2756.17</v>
      </c>
      <c r="J13" s="93">
        <f>'Trust - Frontsheet'!M25</f>
        <v>310</v>
      </c>
      <c r="K13" s="93">
        <f>'Trust - Frontsheet'!N25</f>
        <v>301.25</v>
      </c>
      <c r="L13" s="93">
        <f>'Trust - Frontsheet'!O25</f>
        <v>620</v>
      </c>
      <c r="M13" s="93">
        <f>'Trust - Frontsheet'!P25</f>
        <v>1566</v>
      </c>
      <c r="N13" s="93">
        <f>IF('Trust - Frontsheet'!Q25="",0,('Trust - Frontsheet'!Q25))</f>
        <v>1.7942793045429051</v>
      </c>
      <c r="O13" s="93">
        <f>IF('Trust - Frontsheet'!R25="",0,('Trust - Frontsheet'!R25))</f>
        <v>1.5152116547553602</v>
      </c>
      <c r="P13" s="93">
        <f>IF('Trust - Frontsheet'!S25="",0,('Trust - Frontsheet'!S25))</f>
        <v>0.97177419354838712</v>
      </c>
      <c r="Q13" s="93">
        <f>IF('Trust - Frontsheet'!T25="",0,('Trust - Frontsheet'!T25))</f>
        <v>2.5258064516129033</v>
      </c>
      <c r="R13" s="93">
        <f>'Trust - Frontsheet'!U25</f>
        <v>0</v>
      </c>
      <c r="S13" s="93">
        <f>IF('Trust - Frontsheet'!V25="",0,('Trust - Frontsheet'!V25))</f>
        <v>0</v>
      </c>
      <c r="T13" s="93">
        <f>IF('Trust - Frontsheet'!W25="",0,('Trust - Frontsheet'!W25))</f>
        <v>0</v>
      </c>
      <c r="U13" s="93">
        <f>IF('Trust - Frontsheet'!X25="",0,('Trust - Frontsheet'!X25))</f>
        <v>0</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purl.org/dc/dcmitype/"/>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