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1944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233" i="47"/>
  <c r="A234" i="47"/>
  <c r="A434" i="47" s="1"/>
  <c r="A235" i="47"/>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c r="A247" i="47"/>
  <c r="A447" i="47" s="1"/>
  <c r="A647" i="47" s="1"/>
  <c r="A248" i="47"/>
  <c r="A249" i="47"/>
  <c r="A250" i="47"/>
  <c r="A251" i="47"/>
  <c r="A451" i="47" s="1"/>
  <c r="A252" i="47"/>
  <c r="A452" i="47" s="1"/>
  <c r="A253" i="47"/>
  <c r="A254" i="47"/>
  <c r="A454" i="47" s="1"/>
  <c r="A654" i="47" s="1"/>
  <c r="A255" i="47"/>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472" i="47" s="1"/>
  <c r="A672" i="47" s="1"/>
  <c r="A872" i="47" s="1"/>
  <c r="A273" i="47"/>
  <c r="A274" i="47"/>
  <c r="A275" i="47"/>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602" i="47" s="1"/>
  <c r="A802" i="47" s="1"/>
  <c r="A536" i="47"/>
  <c r="L414" i="79"/>
  <c r="A530" i="47"/>
  <c r="A730" i="47" s="1"/>
  <c r="A509" i="47"/>
  <c r="A537" i="47"/>
  <c r="A737" i="47" s="1"/>
  <c r="A432" i="47"/>
  <c r="A632" i="47" s="1"/>
  <c r="A832" i="47" s="1"/>
  <c r="A1032" i="47" s="1"/>
  <c r="A469" i="47"/>
  <c r="A550" i="47"/>
  <c r="A750" i="47" s="1"/>
  <c r="A950" i="47" s="1"/>
  <c r="A1150" i="47" s="1"/>
  <c r="A448" i="47"/>
  <c r="A586" i="47"/>
  <c r="A435" i="47"/>
  <c r="A769" i="47"/>
  <c r="A969" i="47" s="1"/>
  <c r="A1169" i="47" s="1"/>
  <c r="A1369" i="47" s="1"/>
  <c r="A1569" i="47" s="1"/>
  <c r="A1769" i="47" s="1"/>
  <c r="A522" i="47"/>
  <c r="A475" i="47"/>
  <c r="A406" i="47"/>
  <c r="A455" i="47"/>
  <c r="A573" i="47"/>
  <c r="A773" i="47" s="1"/>
  <c r="A778" i="47"/>
  <c r="A978" i="47" s="1"/>
  <c r="A727" i="47"/>
  <c r="A927" i="47" s="1"/>
  <c r="A487" i="47"/>
  <c r="A687" i="47" s="1"/>
  <c r="A887" i="47" s="1"/>
  <c r="A534" i="47"/>
  <c r="A734" i="47" s="1"/>
  <c r="A1018" i="47"/>
  <c r="A1218" i="47" s="1"/>
  <c r="A1418" i="47" s="1"/>
  <c r="A794" i="47"/>
  <c r="A757" i="47"/>
  <c r="A789" i="47"/>
  <c r="A651"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<sst xmlns="http://schemas.openxmlformats.org/spreadsheetml/2006/main" count="21722" uniqueCount="11108">
  <si>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</si>
  <si>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</si>
  <si>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</si>
  <si>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</si>
  <si>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</si>
  <si>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</si>
  <si>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</si>
  <si>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</si>
  <si>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</si>
  <si>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</si>
  <si>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</si>
  <si>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</si>
  <si>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</si>
  <si>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</si>
  <si>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</si>
  <si>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</si>
  <si>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</si>
  <si>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</si>
  <si>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</si>
  <si>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</si>
  <si>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</si>
  <si>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</si>
  <si>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</si>
  <si>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</si>
  <si>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</si>
  <si>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</si>
  <si>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</si>
  <si>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</si>
  <si>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</si>
  <si>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</si>
  <si>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</si>
  <si>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</si>
  <si>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</si>
  <si>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</si>
  <si>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</si>
  <si>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</si>
  <si>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</si>
  <si>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</si>
  <si>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</si>
  <si>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</si>
  <si>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</si>
  <si>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</si>
  <si>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</si>
  <si>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</si>
  <si>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</si>
  <si>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</si>
  <si>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</si>
  <si>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</si>
  <si>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</si>
  <si>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</si>
  <si>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</si>
  <si>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</si>
  <si>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</si>
  <si>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</si>
  <si>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</si>
  <si>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</si>
  <si>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</si>
  <si>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</si>
  <si>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</si>
  <si>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</si>
  <si>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</si>
  <si>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</si>
  <si>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</si>
  <si>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</si>
  <si>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</si>
  <si>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</si>
  <si>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</si>
  <si>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</si>
  <si>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</si>
  <si>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</si>
  <si>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</si>
  <si>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</si>
  <si>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</si>
  <si>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</si>
  <si>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</si>
  <si>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</si>
  <si>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</si>
  <si>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</si>
  <si>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</si>
  <si>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</si>
  <si>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</si>
  <si>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</si>
  <si>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</si>
  <si>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</si>
  <si>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</si>
  <si>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</si>
  <si>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</si>
  <si>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</si>
  <si>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</si>
  <si>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</si>
  <si>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</si>
  <si>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</si>
  <si>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</si>
  <si>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</si>
  <si>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</si>
  <si>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</si>
  <si>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</si>
  <si>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</si>
  <si>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</si>
  <si>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</si>
  <si>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</si>
  <si>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</si>
  <si>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</si>
  <si>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</si>
  <si>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</si>
  <si>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</si>
  <si>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</si>
  <si>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</si>
  <si>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</si>
  <si>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</si>
  <si>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</si>
  <si>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</si>
  <si>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</si>
  <si>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</si>
  <si>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</si>
  <si>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</si>
  <si>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</si>
  <si>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</si>
  <si>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</si>
  <si>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</si>
  <si>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</si>
  <si>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</si>
  <si>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</si>
  <si>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</si>
  <si>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</si>
  <si>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</si>
  <si>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</si>
  <si>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</si>
  <si>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</si>
  <si>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</si>
  <si>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</si>
  <si>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</si>
  <si>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</si>
  <si>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</si>
  <si>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</si>
  <si>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</si>
  <si>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</si>
  <si>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</si>
  <si>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</si>
  <si>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</si>
  <si>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</si>
  <si>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</si>
  <si>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</si>
  <si>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</si>
  <si>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</si>
  <si>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</si>
  <si>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</si>
  <si>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</si>
  <si>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</si>
  <si>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</si>
  <si>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</si>
  <si>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</si>
  <si>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</si>
  <si>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</si>
  <si>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</si>
  <si>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</si>
  <si>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</si>
  <si>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</si>
  <si>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</si>
  <si>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</si>
  <si>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</si>
  <si>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</si>
  <si>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</si>
  <si>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</si>
  <si>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</si>
  <si>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</si>
  <si>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</si>
  <si>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</si>
  <si>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</si>
  <si>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</si>
  <si>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</si>
  <si>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</si>
  <si>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</si>
  <si>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</si>
  <si>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</si>
  <si>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</si>
  <si>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</si>
  <si>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</si>
  <si>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</si>
  <si>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</si>
  <si>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</si>
  <si>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</si>
  <si>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</si>
  <si>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</si>
  <si>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</si>
  <si>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</si>
  <si>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</si>
  <si>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</si>
  <si>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</si>
  <si>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</si>
  <si>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</si>
  <si>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</si>
  <si>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</si>
  <si>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</si>
  <si>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</si>
  <si>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</si>
  <si>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</si>
  <si>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</si>
  <si>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</si>
  <si>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</si>
  <si>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</si>
  <si>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</si>
  <si>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</si>
  <si>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</si>
  <si>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</si>
  <si>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</si>
  <si>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</si>
  <si>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</si>
  <si>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</si>
  <si>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</si>
  <si>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</si>
  <si>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</si>
  <si>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</si>
  <si>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</si>
  <si>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</si>
  <si>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</si>
  <si>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</si>
  <si>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</si>
  <si>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</si>
  <si>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</si>
  <si>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</si>
  <si>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</si>
  <si>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</si>
  <si>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</si>
  <si>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</si>
  <si>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</si>
  <si>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</si>
  <si>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</si>
  <si>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</si>
  <si>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</si>
  <si>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</si>
  <si>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</si>
  <si>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</si>
  <si>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</si>
  <si>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</si>
  <si>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</si>
  <si>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</si>
  <si>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</si>
  <si>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</si>
  <si>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</si>
  <si>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</si>
  <si>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</si>
  <si>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</si>
  <si>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</si>
  <si>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</si>
  <si>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</si>
  <si>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</si>
  <si>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</si>
  <si>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</si>
  <si>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</si>
  <si>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</si>
  <si>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</si>
  <si>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</si>
  <si>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</si>
  <si>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</si>
  <si>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</si>
  <si>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</si>
  <si>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</si>
  <si>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</si>
  <si>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</si>
  <si>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</si>
  <si>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</si>
  <si>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</si>
  <si>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</si>
  <si>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</si>
  <si>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</si>
  <si>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</si>
  <si>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</si>
  <si>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</si>
  <si>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</si>
  <si>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</si>
  <si>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</si>
  <si>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</si>
  <si>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</si>
  <si>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</si>
  <si>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</si>
  <si>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</si>
  <si>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</si>
  <si>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</si>
  <si>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</si>
  <si>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</si>
  <si>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</si>
  <si>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</si>
  <si>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</si>
  <si>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</si>
  <si>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</si>
  <si>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</si>
  <si>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</si>
  <si>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</si>
  <si>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</si>
  <si>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</si>
  <si>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</si>
  <si>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</si>
  <si>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</si>
  <si>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</si>
  <si>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</si>
  <si>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</si>
  <si>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</si>
  <si>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</si>
  <si>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</si>
  <si>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</si>
  <si>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</si>
  <si>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</si>
  <si>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</si>
  <si>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</si>
  <si>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</si>
  <si>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</si>
  <si>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</si>
  <si>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</si>
  <si>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</si>
  <si>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</si>
  <si>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</si>
  <si>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</si>
  <si>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</si>
  <si>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</si>
  <si>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</si>
  <si>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</si>
  <si>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</si>
  <si>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</si>
  <si>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</si>
  <si>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</si>
  <si>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</si>
  <si>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</si>
  <si>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</si>
  <si>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</si>
  <si>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</si>
  <si>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</si>
  <si>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</si>
  <si>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</si>
  <si>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</si>
  <si>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</si>
  <si>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</si>
  <si>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</si>
  <si>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</si>
  <si>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</si>
  <si>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</si>
  <si>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</si>
  <si>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</si>
  <si>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</si>
  <si>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</si>
  <si>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</si>
  <si>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</si>
  <si>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</si>
  <si>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</si>
  <si>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</si>
  <si>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</si>
  <si>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</si>
  <si>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</si>
  <si>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</si>
  <si>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</si>
  <si>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</si>
  <si>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</si>
  <si>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</si>
  <si>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</si>
  <si>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</si>
  <si>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</si>
  <si>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</si>
  <si>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</si>
  <si>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</si>
  <si>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</si>
  <si>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</si>
  <si>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</si>
  <si>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</si>
  <si>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</si>
  <si>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</si>
  <si>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</si>
  <si>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</si>
  <si>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</si>
  <si>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</si>
  <si>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</si>
  <si>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</si>
  <si>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</si>
  <si>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</si>
  <si>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</si>
  <si>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</si>
  <si>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</si>
  <si>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</si>
  <si>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</si>
  <si>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</si>
  <si>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</si>
  <si>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</si>
  <si>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</si>
  <si>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</si>
  <si>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</si>
  <si>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</si>
  <si>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</si>
  <si>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</si>
  <si>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</si>
  <si>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</si>
  <si>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</si>
  <si>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</si>
  <si>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</si>
  <si>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</si>
  <si>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</si>
  <si>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</si>
  <si>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</si>
  <si>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</si>
  <si>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</si>
  <si>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</si>
  <si>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</si>
  <si>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</si>
  <si>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</si>
  <si>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</si>
  <si>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</si>
  <si>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</si>
  <si>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</si>
  <si>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</si>
  <si>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</si>
  <si>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</si>
  <si>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</si>
  <si>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</si>
  <si>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</si>
  <si>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</si>
  <si>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</si>
  <si>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</si>
  <si>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</si>
  <si>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</si>
  <si>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</si>
  <si>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</si>
  <si>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</si>
  <si>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</si>
  <si>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</si>
  <si>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</si>
  <si>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</si>
  <si>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</si>
  <si>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</si>
  <si>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</si>
  <si>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</si>
  <si>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</si>
  <si>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</si>
  <si>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</si>
  <si>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</si>
  <si>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</si>
  <si>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</si>
  <si>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</si>
  <si>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</si>
  <si>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</si>
  <si>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</si>
  <si>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</si>
  <si>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</si>
  <si>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</si>
  <si>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</si>
  <si>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</si>
  <si>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</si>
  <si>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</si>
  <si>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</si>
  <si>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</si>
  <si>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</si>
  <si>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</si>
  <si>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</si>
  <si>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</si>
  <si>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</si>
  <si>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</si>
  <si>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</si>
  <si>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</si>
  <si>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</si>
  <si>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</si>
  <si>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</si>
  <si>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</si>
  <si>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</si>
  <si>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</si>
  <si>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</si>
  <si>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</si>
  <si>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</si>
  <si>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</si>
  <si>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</si>
  <si>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</si>
  <si>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</si>
  <si>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</si>
  <si>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</si>
  <si>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</si>
  <si>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</si>
  <si>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</si>
  <si>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</si>
  <si>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</si>
  <si>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</si>
  <si>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</si>
  <si>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</si>
  <si>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</si>
  <si>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</si>
  <si>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</si>
  <si>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</si>
  <si>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</si>
  <si>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</si>
  <si>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</si>
  <si>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</si>
  <si>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</si>
  <si>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</si>
  <si>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</si>
  <si>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</si>
  <si>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</si>
  <si>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</si>
  <si>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</si>
  <si>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</si>
  <si>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</si>
  <si>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</si>
  <si>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</si>
  <si>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</si>
  <si>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</si>
  <si>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</si>
  <si>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</si>
  <si>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</si>
  <si>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</si>
  <si>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</si>
  <si>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</si>
  <si>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</si>
  <si>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</si>
  <si>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</si>
  <si>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</si>
  <si>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</si>
  <si>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</si>
  <si>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</si>
  <si>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</si>
  <si>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</si>
  <si>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</si>
  <si>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</si>
  <si>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</si>
  <si>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</si>
  <si>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</si>
  <si>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</si>
  <si>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</si>
  <si>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</si>
  <si>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</si>
  <si>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</si>
  <si>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</si>
  <si>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</si>
  <si>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</si>
  <si>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</si>
  <si>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</si>
  <si>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</si>
  <si>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</si>
  <si>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</si>
  <si>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</si>
  <si>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</si>
  <si>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</si>
  <si>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</si>
  <si>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</si>
  <si>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</si>
  <si>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</si>
  <si>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</si>
  <si>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</si>
  <si>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</si>
  <si>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</si>
  <si>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</si>
  <si>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</si>
  <si>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</si>
  <si>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</si>
  <si>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</si>
  <si>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</si>
  <si>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</si>
  <si>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</si>
  <si>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</si>
  <si>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</si>
  <si>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</si>
  <si>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</si>
  <si>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</si>
  <si>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</si>
  <si>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</si>
  <si>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</si>
  <si>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</si>
  <si>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</si>
  <si>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</si>
  <si>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</si>
  <si>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</si>
  <si>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</si>
  <si>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</si>
  <si>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</si>
  <si>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</si>
  <si>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</si>
  <si>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</si>
  <si>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</si>
  <si>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</si>
  <si>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</si>
  <si>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</si>
  <si>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</si>
  <si>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</si>
  <si>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</si>
  <si>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</si>
  <si>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</si>
  <si>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</si>
  <si>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</si>
  <si>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</si>
  <si>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</si>
  <si>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</si>
  <si>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</si>
  <si>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</si>
  <si>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</si>
  <si>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</si>
  <si>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</si>
  <si>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</si>
  <si>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</si>
  <si>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</si>
  <si>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</si>
  <si>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</si>
  <si>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</si>
  <si>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</si>
  <si>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</si>
  <si>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</si>
  <si>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</si>
  <si>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</si>
  <si>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</si>
  <si>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</si>
  <si>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</si>
  <si>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</si>
  <si>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</si>
  <si>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</si>
  <si>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</si>
  <si>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</si>
  <si>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</si>
  <si>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</si>
  <si>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</si>
  <si>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</si>
  <si>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</si>
  <si>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</si>
  <si>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</si>
  <si>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</si>
  <si>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</si>
  <si>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</si>
  <si>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</si>
  <si>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</si>
  <si>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</si>
  <si>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</si>
  <si>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</si>
  <si>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</si>
  <si>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</si>
  <si>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</si>
  <si>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</si>
  <si>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</si>
  <si>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</si>
  <si>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</si>
  <si>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</si>
  <si>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</si>
  <si>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</si>
  <si>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</si>
  <si>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</si>
  <si>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</si>
  <si>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</si>
  <si>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</si>
  <si>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</si>
  <si>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</si>
  <si>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</si>
  <si>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</si>
  <si>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</si>
  <si>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</si>
  <si>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</si>
  <si>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</si>
  <si>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</si>
  <si>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</si>
  <si>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</si>
  <si>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</si>
  <si>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</si>
  <si>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</si>
  <si>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</si>
  <si>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</si>
  <si>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</si>
  <si>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</si>
  <si>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</si>
  <si>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</si>
  <si>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</si>
  <si>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</si>
  <si>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</si>
  <si>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</si>
  <si>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</si>
  <si>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</si>
  <si>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</si>
  <si>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</si>
  <si>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</si>
  <si>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</si>
  <si>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</si>
  <si>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</si>
  <si>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</si>
  <si>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</si>
  <si>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</si>
  <si>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</si>
  <si>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</si>
  <si>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</si>
  <si>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</si>
  <si>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</si>
  <si>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</si>
  <si>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</si>
  <si>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</si>
  <si>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</si>
  <si>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</si>
  <si>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</si>
  <si>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</si>
  <si>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</si>
  <si>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</si>
  <si>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</si>
  <si>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</si>
  <si>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</si>
  <si>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</si>
  <si>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</si>
  <si>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</si>
  <si>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</si>
  <si>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</si>
  <si>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</si>
  <si>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</si>
  <si>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</si>
  <si>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</si>
  <si>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</si>
  <si>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</si>
  <si>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</si>
  <si>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</si>
  <si>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</si>
  <si>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</si>
  <si>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</si>
  <si>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</si>
  <si>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</si>
  <si>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</si>
  <si>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</si>
  <si>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</si>
  <si>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</si>
  <si>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</si>
  <si>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</si>
  <si>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</si>
  <si>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</si>
  <si>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</si>
  <si>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</si>
  <si>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</si>
  <si>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</si>
  <si>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</si>
  <si>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</si>
  <si>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</si>
  <si>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</si>
  <si>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</si>
  <si>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</si>
  <si>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</si>
  <si>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</si>
  <si>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</si>
  <si>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</si>
  <si>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</si>
  <si>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</si>
  <si>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</si>
  <si>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</si>
  <si>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</si>
  <si>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</si>
  <si>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</si>
  <si>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</si>
  <si>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</si>
  <si>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</si>
  <si>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</si>
  <si>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</si>
  <si>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</si>
  <si>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</si>
  <si>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</si>
  <si>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</si>
  <si>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</si>
  <si>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</si>
  <si>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</si>
  <si>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</si>
  <si>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</si>
  <si>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</si>
  <si>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</si>
  <si>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</si>
  <si>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</si>
  <si>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</si>
  <si>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</si>
  <si>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</si>
  <si>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</si>
  <si>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</si>
  <si>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</si>
  <si>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</si>
  <si>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</si>
  <si>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</si>
  <si>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</si>
  <si>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</si>
  <si>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</si>
  <si>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</si>
  <si>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</si>
  <si>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</si>
  <si>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</si>
  <si>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</si>
  <si>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</si>
  <si>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</si>
  <si>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</si>
  <si>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</si>
  <si>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</si>
  <si>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</si>
  <si>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</si>
  <si>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</si>
  <si>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</si>
  <si>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</si>
  <si>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</si>
  <si>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</si>
  <si>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</si>
  <si>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</si>
  <si>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</si>
  <si>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</si>
  <si>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</si>
  <si>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</si>
  <si>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</si>
  <si>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</si>
  <si>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</si>
  <si>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</si>
  <si>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</si>
  <si>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</si>
  <si>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</si>
  <si>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</si>
  <si>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</si>
  <si>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</si>
  <si>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</si>
  <si>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</si>
  <si>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</si>
  <si>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</si>
  <si>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</si>
  <si>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</si>
  <si>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</si>
  <si>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</si>
  <si>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</si>
  <si>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</si>
  <si>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</si>
  <si>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</si>
  <si>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</si>
  <si>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</si>
  <si>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</si>
  <si>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</si>
  <si>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</si>
  <si>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</si>
  <si>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</si>
  <si>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</si>
  <si>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</si>
  <si>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</si>
  <si>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</si>
  <si>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</si>
  <si>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</si>
  <si>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</si>
  <si>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</si>
  <si>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</si>
  <si>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</si>
  <si>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</si>
  <si>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</si>
  <si>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</si>
  <si>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</si>
  <si>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</si>
  <si>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</si>
  <si>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</si>
  <si>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</si>
  <si>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</si>
  <si>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</si>
  <si>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</si>
  <si>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</si>
  <si>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</si>
  <si>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</si>
  <si>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</si>
  <si>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</si>
  <si>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</si>
  <si>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</si>
  <si>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</si>
  <si>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</si>
  <si>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</si>
  <si>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</si>
  <si>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</si>
  <si>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</si>
  <si>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</si>
  <si>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</si>
  <si>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</si>
  <si>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</si>
  <si>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</si>
  <si>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</si>
  <si>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</si>
  <si>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</si>
  <si>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</si>
  <si>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</si>
  <si>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</si>
  <si>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</si>
  <si>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</si>
  <si>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</si>
  <si>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</si>
  <si>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</si>
  <si>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</si>
  <si>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</si>
  <si>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</si>
  <si>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</si>
  <si>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</si>
  <si>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</si>
  <si>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</si>
  <si>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</si>
  <si>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</si>
  <si>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</si>
  <si>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</si>
  <si>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</si>
  <si>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</si>
  <si>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</si>
  <si>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</si>
  <si>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</si>
  <si>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</si>
  <si>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</si>
  <si>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</si>
  <si>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</si>
  <si>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</si>
  <si>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</si>
  <si>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</si>
  <si>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</si>
  <si>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</si>
  <si>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</si>
  <si>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</si>
  <si>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</si>
  <si>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</si>
  <si>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</si>
  <si>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</si>
  <si>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</si>
  <si>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</si>
  <si>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</si>
  <si>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</si>
  <si>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</si>
  <si>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</si>
  <si>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</si>
  <si>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</si>
  <si>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</si>
  <si>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</si>
  <si>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</si>
  <si>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</si>
  <si>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</si>
  <si>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</si>
  <si>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</si>
  <si>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</si>
  <si>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</si>
  <si>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</si>
  <si>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</si>
  <si>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</si>
  <si>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</si>
  <si>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</si>
  <si>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</si>
  <si>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</si>
  <si>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</si>
  <si>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</si>
  <si>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</si>
  <si>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</si>
  <si>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</si>
  <si>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</si>
  <si>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</si>
  <si>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</si>
  <si>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</si>
  <si>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</si>
  <si>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</si>
  <si>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</si>
  <si>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</si>
  <si>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</si>
  <si>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</si>
  <si>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</si>
  <si>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</si>
  <si>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</si>
  <si>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</si>
  <si>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</si>
  <si>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</si>
  <si>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</si>
  <si>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</si>
  <si>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</si>
  <si>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</si>
  <si>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</si>
  <si>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</si>
  <si>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</si>
  <si>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</si>
  <si>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</si>
  <si>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</si>
  <si>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</si>
  <si>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</si>
  <si>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</si>
  <si>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</si>
  <si>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</si>
  <si>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</si>
  <si>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</si>
  <si>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</si>
  <si>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</si>
  <si>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</si>
  <si>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</si>
  <si>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</si>
  <si>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</si>
  <si>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</si>
  <si>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</si>
  <si>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</si>
  <si>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</si>
  <si>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</si>
  <si>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</si>
  <si>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</si>
  <si>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</si>
  <si>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</si>
  <si>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</si>
  <si>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</si>
  <si>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</si>
  <si>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</si>
  <si>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</si>
  <si>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</si>
  <si>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</si>
  <si>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</si>
  <si>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</si>
  <si>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</si>
  <si>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</si>
  <si>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</si>
  <si>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</si>
  <si>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</si>
  <si>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</si>
  <si>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</si>
  <si>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</si>
  <si>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</si>
  <si>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</si>
  <si>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</si>
  <si>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</si>
  <si>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</si>
  <si>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</si>
  <si>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</si>
  <si>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</si>
  <si>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</si>
  <si>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</si>
  <si>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</si>
  <si>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</si>
  <si>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</si>
  <si>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</si>
  <si>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</si>
  <si>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</si>
  <si>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</si>
  <si>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</si>
  <si>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</si>
  <si>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</si>
  <si>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</si>
  <si>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</si>
  <si>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</si>
  <si>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</si>
  <si>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</si>
  <si>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</si>
  <si>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</si>
  <si>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</si>
  <si>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</si>
  <si>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</si>
  <si>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</si>
  <si>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</si>
  <si>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</si>
  <si>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</si>
  <si>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</si>
  <si>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</si>
  <si>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</si>
  <si>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</si>
  <si>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</si>
  <si>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</si>
  <si>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</si>
  <si>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</si>
  <si>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</si>
  <si>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</si>
  <si>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</si>
  <si>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</si>
  <si>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</si>
  <si>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</si>
  <si>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</si>
  <si>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</si>
  <si>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</si>
  <si>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</si>
  <si>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</si>
  <si>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</si>
  <si>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</si>
  <si>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</si>
  <si>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</si>
  <si>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</si>
  <si>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</si>
  <si>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</si>
  <si>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</si>
  <si>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</si>
  <si>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</si>
  <si>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</si>
  <si>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</si>
  <si>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</si>
  <si>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</si>
  <si>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</si>
  <si>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</si>
  <si>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</si>
  <si>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</si>
  <si>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</si>
  <si>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</si>
  <si>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</si>
  <si>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</si>
  <si>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</si>
  <si>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</si>
  <si>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</si>
  <si>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</si>
  <si>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</si>
  <si>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</si>
  <si>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</si>
  <si>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</si>
  <si>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</si>
  <si>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</si>
  <si>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</si>
  <si>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</si>
  <si>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</si>
  <si>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</si>
  <si>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</si>
  <si>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</si>
  <si>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</si>
  <si>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</si>
  <si>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</si>
  <si>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</si>
  <si>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</si>
  <si>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</si>
  <si>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</si>
  <si>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</si>
  <si>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</si>
  <si>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</si>
  <si>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</si>
  <si>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</si>
  <si>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</si>
  <si>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</si>
  <si>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</si>
  <si>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</si>
  <si>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</si>
  <si>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</si>
  <si>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</si>
  <si>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</si>
  <si>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</si>
  <si>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</si>
  <si>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</si>
  <si>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</si>
  <si>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</si>
  <si>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</si>
  <si>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</si>
  <si>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</si>
  <si>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</si>
  <si>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</si>
  <si>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</si>
  <si>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</si>
  <si>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</si>
  <si>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</si>
  <si>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</si>
  <si>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</si>
  <si>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</si>
  <si>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</si>
  <si>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</si>
  <si>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</si>
  <si>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</si>
  <si>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</si>
  <si>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</si>
  <si>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</si>
  <si>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</si>
  <si>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</si>
  <si>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</si>
  <si>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</si>
  <si>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</si>
  <si>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</si>
  <si>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</si>
  <si>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</si>
  <si>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</si>
  <si>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</si>
  <si>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</si>
  <si>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</si>
  <si>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</si>
  <si>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</si>
  <si>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</si>
  <si>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</si>
  <si>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</si>
  <si>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</si>
  <si>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</si>
  <si>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</si>
  <si>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</si>
  <si>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</si>
  <si>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</si>
  <si>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</si>
  <si>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</si>
  <si>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</si>
  <si>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</si>
  <si>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</si>
  <si>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</si>
  <si>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</si>
  <si>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</si>
  <si>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</si>
  <si>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</si>
  <si>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</si>
  <si>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</si>
  <si>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</si>
  <si>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</si>
  <si>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</si>
  <si>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</si>
  <si>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</si>
  <si>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</si>
  <si>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</si>
  <si>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</si>
  <si>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</si>
  <si>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</si>
  <si>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</si>
  <si>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</si>
  <si>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</si>
  <si>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</si>
  <si>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</si>
  <si>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</si>
  <si>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</si>
  <si>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</si>
  <si>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</si>
  <si>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</si>
  <si>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</si>
  <si>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</si>
  <si>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</si>
  <si>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</si>
  <si>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</si>
  <si>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</si>
  <si>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</si>
  <si>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</si>
  <si>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</si>
  <si>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</si>
  <si>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</si>
  <si>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</si>
  <si>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</si>
  <si>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</si>
  <si>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</si>
  <si>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</si>
  <si>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</si>
  <si>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</si>
  <si>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</si>
  <si>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</si>
  <si>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</si>
  <si>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</si>
  <si>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</si>
  <si>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</si>
  <si>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</si>
  <si>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</si>
  <si>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</si>
  <si>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</si>
  <si>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</si>
  <si>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</si>
  <si>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</si>
  <si>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</si>
  <si>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</si>
  <si>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</si>
  <si>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</si>
  <si>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</si>
  <si>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</si>
  <si>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</si>
  <si>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</si>
  <si>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</si>
  <si>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</si>
  <si>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</si>
  <si>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</si>
  <si>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</si>
  <si>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</si>
  <si>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</si>
  <si>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</si>
  <si>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</si>
  <si>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</si>
  <si>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</si>
  <si>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</si>
  <si>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</si>
  <si>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</si>
  <si>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</si>
  <si>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</si>
  <si>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</si>
  <si>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</si>
  <si>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</si>
  <si>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</si>
  <si>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</si>
  <si>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</si>
  <si>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</si>
  <si>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</si>
  <si>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</si>
  <si>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</si>
  <si>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</si>
  <si>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</si>
  <si>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</si>
  <si>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</si>
  <si>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</si>
  <si>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</si>
  <si>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</si>
  <si>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</si>
  <si>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</si>
  <si>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</si>
  <si>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</si>
  <si>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</si>
  <si>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</si>
  <si>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</si>
  <si>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</si>
  <si>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</si>
  <si>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</si>
  <si>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</si>
  <si>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</si>
  <si>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</si>
  <si>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</si>
  <si>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</si>
  <si>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</si>
  <si>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</si>
  <si>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</si>
  <si>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</si>
  <si>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</si>
  <si>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</si>
  <si>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</si>
  <si>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</si>
  <si>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</si>
  <si>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</si>
  <si>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</si>
  <si>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</si>
  <si>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</si>
  <si>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</si>
  <si>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</si>
  <si>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</si>
  <si>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</si>
  <si>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</si>
  <si>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</si>
  <si>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</si>
  <si>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</si>
  <si>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</si>
  <si>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</si>
  <si>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</si>
  <si>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</si>
  <si>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</si>
  <si>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</si>
  <si>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</si>
  <si>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</si>
  <si>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</si>
  <si>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</si>
  <si>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</si>
  <si>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</si>
  <si>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</si>
  <si>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</si>
  <si>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</si>
  <si>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</si>
  <si>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</si>
  <si>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</si>
  <si>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</si>
  <si>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</si>
  <si>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</si>
  <si>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</si>
  <si>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</si>
  <si>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</si>
  <si>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</si>
  <si>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</si>
  <si>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</si>
  <si>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</si>
  <si>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</si>
  <si>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</si>
  <si>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</si>
  <si>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</si>
  <si>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</si>
  <si>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</si>
  <si>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</si>
  <si>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</si>
  <si>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</si>
  <si>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</si>
  <si>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</si>
  <si>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</si>
  <si>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</si>
  <si>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</si>
  <si>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</si>
  <si>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</si>
  <si>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</si>
  <si>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</si>
  <si>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</si>
  <si>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</si>
  <si>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</si>
  <si>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</si>
  <si>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</si>
  <si>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</si>
  <si>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</si>
  <si>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</si>
  <si>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</si>
  <si>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</si>
  <si>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</si>
  <si>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</si>
  <si>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</si>
  <si>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</si>
  <si>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</si>
  <si>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</si>
  <si>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</si>
  <si>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</si>
  <si>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</si>
  <si>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</si>
  <si>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</si>
  <si>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</si>
  <si>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</si>
  <si>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</si>
  <si>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</si>
  <si>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</si>
  <si>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</si>
  <si>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</si>
  <si>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</si>
  <si>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</si>
  <si>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</si>
  <si>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</si>
  <si>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</si>
  <si>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</si>
  <si>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</si>
  <si>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</si>
  <si>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</si>
  <si>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</si>
  <si>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</si>
  <si>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</si>
  <si>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</si>
  <si>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</si>
  <si>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</si>
  <si>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</si>
  <si>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</si>
  <si>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</si>
  <si>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</si>
  <si>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</si>
  <si>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</si>
  <si>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</si>
  <si>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</si>
  <si>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</si>
  <si>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</si>
  <si>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</si>
  <si>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</si>
  <si>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</si>
  <si>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</si>
  <si>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</si>
  <si>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</si>
  <si>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</si>
  <si>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</si>
  <si>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</si>
  <si>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</si>
  <si>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</si>
  <si>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</si>
  <si>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</si>
  <si>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</si>
  <si>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</si>
  <si>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</si>
  <si>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</si>
  <si>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</si>
  <si>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</si>
  <si>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</si>
  <si>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</si>
  <si>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</si>
  <si>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</si>
  <si>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</si>
  <si>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</si>
  <si>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</si>
  <si>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</si>
  <si>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</si>
  <si>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</si>
  <si>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</si>
  <si>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</si>
  <si>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</si>
  <si>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</si>
  <si>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</si>
  <si>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</si>
  <si>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</si>
  <si>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</si>
  <si>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</si>
  <si>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</si>
  <si>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</si>
  <si>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</si>
  <si>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</si>
  <si>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</si>
  <si>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</si>
  <si>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</si>
  <si>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</si>
  <si>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</si>
  <si>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</si>
  <si>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</si>
  <si>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</si>
  <si>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</si>
  <si>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</si>
  <si>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</si>
  <si>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</si>
  <si>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</si>
  <si>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</si>
  <si>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</si>
  <si>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</si>
  <si>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</si>
  <si>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</si>
  <si>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</si>
  <si>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</si>
  <si>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</si>
  <si>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</si>
  <si>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</si>
  <si>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</si>
  <si>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</si>
  <si>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</si>
  <si>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</si>
  <si>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</si>
  <si>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</si>
  <si>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</si>
  <si>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</si>
  <si>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</si>
  <si>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</si>
  <si>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</si>
  <si>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</si>
  <si>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</si>
  <si>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</si>
  <si>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</si>
  <si>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</si>
  <si>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</si>
  <si>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</si>
  <si>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</si>
  <si>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</si>
  <si>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</si>
  <si>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</si>
  <si>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</si>
  <si>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</si>
  <si>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</si>
  <si>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</si>
  <si>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</si>
  <si>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</si>
  <si>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</si>
  <si>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</si>
  <si>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</si>
  <si>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</si>
  <si>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</si>
  <si>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</si>
  <si>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</si>
  <si>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</si>
  <si>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</si>
  <si>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</si>
  <si>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</si>
  <si>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</si>
  <si>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</si>
  <si>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</si>
  <si>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</si>
  <si>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</si>
  <si>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</si>
  <si>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</si>
  <si>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</si>
  <si>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</si>
  <si>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</si>
  <si>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</si>
  <si>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</si>
  <si>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</si>
  <si>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</si>
  <si>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</si>
  <si>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</si>
  <si>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</si>
  <si>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</si>
  <si>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</si>
  <si>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</si>
  <si>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</si>
  <si>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</si>
  <si>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</si>
  <si>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</si>
  <si>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</si>
  <si>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</si>
  <si>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</si>
  <si>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</si>
  <si>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</si>
  <si>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</si>
  <si>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</si>
  <si>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</si>
  <si>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</si>
  <si>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</si>
  <si>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</si>
  <si>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</si>
  <si>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</si>
  <si>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</si>
  <si>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</si>
  <si>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</si>
  <si>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</si>
  <si>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</si>
  <si>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</si>
  <si>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</si>
  <si>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</si>
  <si>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</si>
  <si>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</si>
  <si>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</si>
  <si>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</si>
  <si>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</si>
  <si>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</si>
  <si>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</si>
  <si>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</si>
  <si>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</si>
  <si>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</si>
  <si>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</si>
  <si>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</si>
  <si>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</si>
  <si>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</si>
  <si>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</si>
  <si>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</si>
  <si>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</si>
  <si>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</si>
  <si>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</si>
  <si>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</si>
  <si>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</si>
  <si>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</si>
  <si>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</si>
  <si>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</si>
  <si>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</si>
  <si>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</si>
  <si>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</si>
  <si>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</si>
  <si>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</si>
  <si>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</si>
  <si>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</si>
  <si>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</si>
  <si>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</si>
  <si>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</si>
  <si>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</si>
  <si>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</si>
  <si>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</si>
  <si>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</si>
  <si>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</si>
  <si>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</si>
  <si>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</si>
  <si>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</si>
  <si>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</si>
  <si>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</si>
  <si>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</si>
  <si>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</si>
  <si>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</si>
  <si>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</si>
  <si>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</si>
  <si>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</si>
  <si>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</si>
  <si>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</si>
  <si>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</si>
  <si>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</si>
  <si>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</si>
  <si>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</si>
  <si>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</si>
  <si>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</si>
  <si>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</si>
  <si>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</si>
  <si>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</si>
  <si>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</si>
  <si>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</si>
  <si>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</si>
  <si>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</si>
  <si>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</si>
  <si>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</si>
  <si>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</si>
  <si>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</si>
  <si>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</si>
  <si>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</si>
  <si>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</si>
  <si>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</si>
  <si>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</si>
  <si>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</si>
  <si>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</si>
  <si>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</si>
  <si>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</si>
  <si>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</si>
  <si>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</si>
  <si>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</si>
  <si>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</si>
  <si>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</si>
  <si>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</si>
  <si>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</si>
  <si>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</si>
  <si>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</si>
  <si>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</si>
  <si>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</si>
  <si>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</si>
  <si>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</si>
  <si>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</si>
  <si>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</si>
  <si>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</si>
  <si>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</si>
  <si>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</si>
  <si>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</si>
  <si>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</si>
  <si>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</si>
  <si>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</si>
  <si>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</si>
  <si>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</si>
  <si>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</si>
  <si>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</si>
  <si>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</si>
  <si>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</si>
  <si>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</si>
  <si>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</si>
  <si>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</si>
  <si>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</si>
  <si>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</si>
  <si>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</si>
  <si>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</si>
  <si>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</si>
  <si>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</si>
  <si>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</si>
  <si>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</si>
  <si>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</si>
  <si>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</si>
  <si>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</si>
  <si>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</si>
  <si>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</si>
  <si>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</si>
  <si>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</si>
  <si>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</si>
  <si>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</si>
  <si>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</si>
  <si>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</si>
  <si>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</si>
  <si>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</si>
  <si>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</si>
  <si>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</si>
  <si>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</si>
  <si>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</si>
  <si>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</si>
  <si>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</si>
  <si>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</si>
  <si>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</si>
  <si>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</si>
  <si>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</si>
  <si>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</si>
  <si>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</si>
  <si>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</si>
  <si>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</si>
  <si>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</si>
  <si>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</si>
  <si>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</si>
  <si>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</si>
  <si>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</si>
  <si>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</si>
  <si>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</si>
  <si>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</si>
  <si>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</si>
  <si>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</si>
  <si>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</si>
  <si>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</si>
  <si>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</si>
  <si>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</si>
  <si>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</si>
  <si>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</si>
  <si>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</si>
  <si>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</si>
  <si>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</si>
  <si>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</si>
  <si>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</si>
  <si>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</si>
  <si>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</si>
  <si>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</si>
  <si>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</si>
  <si>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</si>
  <si>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</si>
  <si>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</si>
  <si>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</si>
  <si>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</si>
  <si>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</si>
  <si>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</si>
  <si>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</si>
  <si>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</si>
  <si>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</si>
  <si>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</si>
  <si>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</si>
  <si>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</si>
  <si>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</si>
  <si>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</si>
  <si>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</si>
  <si>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</si>
  <si>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</si>
  <si>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</si>
  <si>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</si>
  <si>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</si>
  <si>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</si>
  <si>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</si>
  <si>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</si>
  <si>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</si>
  <si>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</si>
  <si>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</si>
  <si>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</si>
  <si>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</si>
  <si>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</si>
  <si>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</si>
  <si>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</si>
  <si>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</si>
  <si>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</si>
  <si>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</si>
  <si>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</si>
  <si>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</si>
  <si>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</si>
  <si>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</si>
  <si>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</si>
  <si>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</si>
  <si>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</si>
  <si>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</si>
  <si>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</si>
  <si>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</si>
  <si>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</si>
  <si>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</si>
  <si>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</si>
  <si>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</si>
  <si>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</si>
  <si>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</si>
  <si>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</si>
  <si>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</si>
  <si>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</si>
  <si>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</si>
  <si>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</si>
  <si>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</si>
  <si>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</si>
  <si>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</si>
  <si>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</si>
  <si>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</si>
  <si>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</si>
  <si>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</si>
  <si>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</si>
  <si>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</si>
  <si>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</si>
  <si>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</si>
  <si>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</si>
  <si>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</si>
  <si>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</si>
  <si>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</si>
  <si>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</si>
  <si>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</si>
  <si>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</si>
  <si>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</si>
  <si>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</si>
  <si>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</si>
  <si>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</si>
  <si>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</si>
  <si>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</si>
  <si>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</si>
  <si>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</si>
  <si>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</si>
  <si>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</si>
  <si>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</si>
  <si>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</si>
  <si>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</si>
  <si>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</si>
  <si>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</si>
  <si>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</si>
  <si>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</si>
  <si>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</si>
  <si>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</si>
  <si>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</si>
  <si>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</si>
  <si>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</si>
  <si>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</si>
  <si>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</si>
  <si>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</si>
  <si>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</si>
  <si>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</si>
  <si>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</si>
  <si>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</si>
  <si>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</si>
  <si>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</si>
  <si>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</si>
  <si>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</si>
  <si>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</si>
  <si>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</si>
  <si>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</si>
  <si>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</si>
  <si>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</si>
  <si>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</si>
  <si>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</si>
  <si>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</si>
  <si>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</si>
  <si>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</si>
  <si>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</si>
  <si>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</si>
  <si>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</si>
  <si>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</si>
  <si>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</si>
  <si>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</si>
  <si>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</si>
  <si>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</si>
  <si>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</si>
  <si>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</si>
  <si>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</si>
  <si>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</si>
  <si>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</si>
  <si>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</si>
  <si>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</si>
  <si>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</si>
  <si>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</si>
  <si>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</si>
  <si>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</si>
  <si>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</si>
  <si>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</si>
  <si>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</si>
  <si>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</si>
  <si>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</si>
  <si>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</si>
  <si>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</si>
  <si>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</si>
  <si>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</si>
  <si>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</si>
  <si>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</si>
  <si>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</si>
  <si>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</si>
  <si>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</si>
  <si>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</si>
  <si>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</si>
  <si>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</si>
  <si>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</si>
  <si>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</si>
  <si>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</si>
  <si>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</si>
  <si>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</si>
  <si>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</si>
  <si>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</si>
  <si>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</si>
  <si>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</si>
  <si>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</si>
  <si>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</si>
  <si>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</si>
  <si>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</si>
  <si>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</si>
  <si>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</si>
  <si>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</si>
  <si>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</si>
  <si>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</si>
  <si>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</si>
  <si>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</si>
  <si>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</si>
  <si>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</si>
  <si>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</si>
  <si>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</si>
  <si>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</si>
  <si>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</si>
  <si>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</si>
  <si>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</si>
  <si>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</si>
  <si>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</si>
  <si>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</si>
  <si>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</si>
  <si>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</si>
  <si>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</si>
  <si>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</si>
  <si>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</si>
  <si>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</si>
  <si>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</si>
  <si>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</si>
  <si>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</si>
  <si>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</si>
  <si>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</si>
  <si>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</si>
  <si>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</si>
  <si>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</si>
  <si>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</si>
  <si>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</si>
  <si>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</si>
  <si>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</si>
  <si>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</si>
  <si>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</si>
  <si>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</si>
  <si>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</si>
  <si>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</si>
  <si>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</si>
  <si>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</si>
  <si>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</si>
  <si>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</si>
  <si>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</si>
  <si>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</si>
  <si>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</si>
  <si>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</si>
  <si>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</si>
  <si>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</si>
  <si>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</si>
  <si>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</si>
  <si>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</si>
  <si>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</si>
  <si>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</si>
  <si>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</si>
  <si>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</si>
  <si>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</si>
  <si>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</si>
  <si>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</si>
  <si>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</si>
  <si>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</si>
  <si>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</si>
  <si>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</si>
  <si>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</si>
  <si>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</si>
  <si>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</si>
  <si>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</si>
  <si>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</si>
  <si>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</si>
  <si>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</si>
  <si>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</si>
  <si>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</si>
  <si>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</si>
  <si>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</si>
  <si>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</si>
  <si>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</si>
  <si>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</si>
  <si>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</si>
  <si>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</si>
  <si>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</si>
  <si>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</si>
  <si>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</si>
  <si>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</si>
  <si>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</si>
  <si>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</si>
  <si>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</si>
  <si>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</si>
  <si>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</si>
  <si>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</si>
  <si>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</si>
  <si>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</si>
  <si>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</si>
  <si>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</si>
  <si>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</si>
  <si>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</si>
  <si>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</si>
  <si>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</si>
  <si>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</si>
  <si>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</si>
  <si>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</si>
  <si>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</si>
  <si>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</si>
  <si>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</si>
  <si>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</si>
  <si>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</si>
  <si>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</si>
  <si>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</si>
  <si>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</si>
  <si>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</si>
  <si>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</si>
  <si>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</si>
  <si>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</si>
  <si>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</si>
  <si>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</si>
  <si>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</si>
  <si>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</si>
  <si>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</si>
  <si>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</si>
  <si>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</si>
  <si>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</si>
  <si>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</si>
  <si>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</si>
  <si>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</si>
  <si>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</si>
  <si>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</si>
  <si>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</si>
  <si>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</si>
  <si>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</si>
  <si>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</si>
  <si>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</si>
  <si>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</si>
  <si>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</si>
  <si>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</si>
  <si>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</si>
  <si>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</si>
  <si>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</si>
  <si>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</si>
  <si>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</si>
  <si>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</si>
  <si>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</si>
  <si>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</si>
  <si>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</si>
  <si>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</si>
  <si>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</si>
  <si>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</si>
  <si>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</si>
  <si>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</si>
  <si>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</si>
  <si>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</si>
  <si>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</si>
  <si>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</si>
  <si>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</si>
  <si>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</si>
  <si>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</si>
  <si>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</si>
  <si>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</si>
  <si>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</si>
  <si>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</si>
  <si>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</si>
  <si>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</si>
  <si>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</si>
  <si>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</si>
  <si>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</si>
  <si>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</si>
  <si>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</si>
  <si>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</si>
  <si>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</si>
  <si>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</si>
  <si>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</si>
  <si>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</si>
  <si>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</si>
  <si>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</si>
  <si>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</si>
  <si>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</si>
  <si>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</si>
  <si>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</si>
  <si>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</si>
  <si>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</si>
  <si>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</si>
  <si>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</si>
  <si>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</si>
  <si>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</si>
  <si>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</si>
  <si>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</si>
  <si>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</si>
  <si>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</si>
  <si>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</si>
  <si>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</si>
  <si>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</si>
  <si>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</si>
  <si>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</si>
  <si>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</si>
  <si>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</si>
  <si>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</si>
  <si>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</si>
  <si>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</si>
  <si>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</si>
  <si>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</si>
  <si>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</si>
  <si>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</si>
  <si>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</si>
  <si>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</si>
  <si>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</si>
  <si>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</si>
  <si>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</si>
  <si>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</si>
  <si>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</si>
  <si>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</si>
  <si>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</si>
  <si>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</si>
  <si>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</si>
  <si>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</si>
  <si>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</si>
  <si>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</si>
  <si>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</si>
  <si>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</si>
  <si>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</si>
  <si>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</si>
  <si>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</si>
  <si>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</si>
  <si>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</si>
  <si>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</si>
  <si>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</si>
  <si>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</si>
  <si>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</si>
  <si>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</si>
  <si>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</si>
  <si>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</si>
  <si>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</si>
  <si>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</si>
  <si>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</si>
  <si>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</si>
  <si>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</si>
  <si>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</si>
  <si>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</si>
  <si>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</si>
  <si>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</si>
  <si>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</si>
  <si>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</si>
  <si>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</si>
  <si>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</si>
  <si>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</si>
  <si>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</si>
  <si>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</si>
  <si>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</si>
  <si>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</si>
  <si>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</si>
  <si>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</si>
  <si>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</si>
  <si>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</si>
  <si>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</si>
  <si>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</si>
  <si>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</si>
  <si>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</si>
  <si>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</si>
  <si>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</si>
  <si>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</si>
  <si>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</si>
  <si>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</si>
  <si>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</si>
  <si>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</si>
  <si>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</si>
  <si>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</si>
  <si>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</si>
  <si>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</si>
  <si>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</si>
  <si>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</si>
  <si>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</si>
  <si>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</si>
  <si>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</si>
  <si>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</si>
  <si>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</si>
  <si>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</si>
  <si>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</si>
  <si>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</si>
  <si>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</si>
  <si>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</si>
  <si>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</si>
  <si>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</si>
  <si>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</si>
  <si>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</si>
  <si>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</si>
  <si>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</si>
  <si>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</si>
  <si>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</si>
  <si>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</si>
  <si>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</si>
  <si>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</si>
  <si>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</si>
  <si>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</si>
  <si>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</si>
  <si>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</si>
  <si>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</si>
  <si>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</si>
  <si>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</si>
  <si>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</si>
  <si>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</si>
  <si>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</si>
  <si>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</si>
  <si>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</si>
  <si>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</si>
  <si>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</si>
  <si>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</si>
  <si>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</si>
  <si>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</si>
  <si>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</si>
  <si>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</si>
  <si>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</si>
  <si>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</si>
  <si>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</si>
  <si>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</si>
  <si>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</si>
  <si>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</si>
  <si>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</si>
  <si>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</si>
  <si>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</si>
  <si>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</si>
  <si>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</si>
  <si>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</si>
  <si>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</si>
  <si>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</si>
  <si>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</si>
  <si>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</si>
  <si>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</si>
  <si>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</si>
  <si>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</si>
  <si>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</si>
  <si>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</si>
  <si>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</si>
  <si>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</si>
  <si>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</si>
  <si>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</si>
  <si>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</si>
  <si>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</si>
  <si>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</si>
  <si>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</si>
  <si>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</si>
  <si>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</si>
  <si>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</si>
  <si>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</si>
  <si>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</si>
  <si>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</si>
  <si>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</si>
  <si>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</si>
  <si>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</si>
  <si>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</si>
  <si>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</si>
  <si>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</si>
  <si>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</si>
  <si>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</si>
  <si>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</si>
  <si>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</si>
  <si>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</si>
  <si>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</si>
  <si>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</si>
  <si>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</si>
  <si>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</si>
  <si>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</si>
  <si>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</si>
  <si>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</si>
  <si>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</si>
  <si>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</si>
  <si>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</si>
  <si>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</si>
  <si>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</si>
  <si>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</si>
  <si>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</si>
  <si>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</si>
  <si>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</si>
  <si>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</si>
  <si>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</si>
  <si>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</si>
  <si>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</si>
  <si>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</si>
  <si>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</si>
  <si>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</si>
  <si>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</si>
  <si>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</si>
  <si>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</si>
  <si>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</si>
  <si>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</si>
  <si>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</si>
  <si>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</si>
  <si>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</si>
  <si>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</si>
  <si>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</si>
  <si>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</si>
  <si>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</si>
  <si>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</si>
  <si>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</si>
  <si>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</si>
  <si>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</si>
  <si>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</si>
  <si>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</si>
  <si>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</si>
  <si>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</si>
  <si>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</si>
  <si>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</si>
  <si>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</si>
  <si>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</si>
  <si>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</si>
  <si>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</si>
  <si>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</si>
  <si>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</si>
  <si>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</si>
  <si>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</si>
  <si>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</si>
  <si>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</si>
  <si>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</si>
  <si>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</si>
  <si>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</si>
  <si>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</si>
  <si>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</si>
  <si>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</si>
  <si>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</si>
  <si>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</si>
  <si>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</si>
  <si>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</si>
  <si>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</si>
  <si>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</si>
  <si>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</si>
  <si>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</si>
  <si>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</si>
  <si>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</si>
  <si>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</si>
  <si>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</si>
  <si>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</si>
  <si>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</si>
  <si>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</si>
  <si>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</si>
  <si>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</si>
  <si>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</si>
  <si>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</si>
  <si>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</si>
  <si>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</si>
  <si>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</si>
  <si>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</si>
  <si>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</si>
  <si>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</si>
  <si>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</si>
  <si>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</si>
  <si>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</si>
  <si>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</si>
  <si>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</si>
  <si>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</si>
  <si>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</si>
  <si>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</si>
  <si>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</si>
  <si>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</si>
  <si>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</si>
  <si>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</si>
  <si>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</si>
  <si>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</si>
  <si>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</si>
  <si>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</si>
  <si>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</si>
  <si>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</si>
  <si>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</si>
  <si>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</si>
  <si>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</si>
  <si>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</si>
  <si>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</si>
  <si>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</si>
  <si>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</si>
  <si>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</si>
  <si>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</si>
  <si>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</si>
  <si>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</si>
  <si>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</si>
  <si>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</si>
  <si>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</si>
  <si>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</si>
  <si>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</si>
  <si>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</si>
  <si>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</si>
  <si>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</si>
  <si>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</si>
  <si>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</si>
  <si>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</si>
  <si>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</si>
  <si>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</si>
  <si>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</si>
  <si>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</si>
  <si>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</si>
  <si>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</si>
  <si>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</si>
  <si>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</si>
  <si>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</si>
  <si>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</si>
  <si>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</si>
  <si>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</si>
  <si>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</si>
  <si>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</si>
  <si>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</si>
  <si>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</si>
  <si>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</si>
  <si>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</si>
  <si>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</si>
  <si>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</si>
  <si>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</si>
  <si>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</si>
  <si>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</si>
  <si>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</si>
  <si>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</si>
  <si>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</si>
  <si>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</si>
  <si>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</si>
  <si>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</si>
  <si>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</si>
  <si>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</si>
  <si>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</si>
  <si>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</si>
  <si>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</si>
  <si>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</si>
  <si>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</si>
  <si>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</si>
  <si>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</si>
  <si>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</si>
  <si>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</si>
  <si>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</si>
  <si>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</si>
  <si>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</si>
  <si>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</si>
  <si>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</si>
  <si>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</si>
  <si>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</si>
  <si>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</si>
  <si>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</si>
  <si>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</si>
  <si>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</si>
  <si>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</si>
  <si>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</si>
  <si>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</si>
  <si>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</si>
  <si>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</si>
  <si>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</si>
  <si>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</si>
  <si>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</si>
  <si>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</si>
  <si>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</si>
  <si>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</si>
  <si>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</si>
  <si>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</si>
  <si>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</si>
  <si>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</si>
  <si>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</si>
  <si>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</si>
  <si>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</si>
  <si>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</si>
  <si>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</si>
  <si>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</si>
  <si>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</si>
  <si>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</si>
  <si>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</si>
  <si>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</si>
  <si>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</si>
  <si>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</si>
  <si>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</si>
  <si>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</si>
  <si>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</si>
  <si>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</si>
  <si>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</si>
  <si>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</si>
  <si>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</si>
  <si>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</si>
  <si>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</si>
  <si>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</si>
  <si>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</si>
  <si>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</si>
  <si>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</si>
  <si>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</si>
  <si>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</si>
  <si>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</si>
  <si>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</si>
  <si>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</si>
  <si>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</si>
  <si>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</si>
  <si>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</si>
  <si>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</si>
  <si>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</si>
  <si>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</si>
  <si>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</si>
  <si>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</si>
  <si>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</si>
  <si>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</si>
  <si>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</si>
  <si>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</si>
  <si>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</si>
  <si>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</si>
  <si>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</si>
  <si>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</si>
  <si>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</si>
  <si>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</si>
  <si>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</si>
  <si>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</si>
  <si>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</si>
  <si>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</si>
  <si>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</si>
  <si>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</si>
  <si>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</si>
  <si>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</si>
  <si>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</si>
  <si>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</si>
  <si>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</si>
  <si>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</si>
  <si>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</si>
  <si>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</si>
  <si>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</si>
  <si>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</si>
  <si>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</si>
  <si>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</si>
  <si>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</si>
  <si>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</si>
  <si>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</si>
  <si>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</si>
  <si>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</si>
  <si>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</si>
  <si>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</si>
  <si>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</si>
  <si>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</si>
  <si>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</si>
  <si>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</si>
  <si>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</si>
  <si>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</si>
  <si>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</si>
  <si>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</si>
  <si>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</si>
  <si>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</si>
  <si>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</si>
  <si>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</si>
  <si>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</si>
  <si>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</si>
  <si>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</si>
  <si>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</si>
  <si>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</si>
  <si>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</si>
  <si>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</si>
  <si>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</si>
  <si>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</si>
  <si>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</si>
  <si>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</si>
  <si>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</si>
  <si>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</si>
  <si>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</si>
  <si>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</si>
  <si>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</si>
  <si>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</si>
  <si>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</si>
  <si>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</si>
  <si>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</si>
  <si>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</si>
  <si>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</si>
  <si>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</si>
  <si>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</si>
  <si>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</si>
  <si>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</si>
  <si>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</si>
  <si>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</si>
  <si>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</si>
  <si>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</si>
  <si>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</si>
  <si>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</si>
  <si>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</si>
  <si>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</si>
  <si>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</si>
  <si>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</si>
  <si>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</si>
  <si>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</si>
  <si>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</si>
  <si>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</si>
  <si>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</si>
  <si>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</si>
  <si>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</si>
  <si>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</si>
  <si>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</si>
  <si>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</si>
  <si>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</si>
  <si>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</si>
  <si>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</si>
  <si>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</si>
  <si>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</si>
  <si>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</si>
  <si>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</si>
  <si>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</si>
  <si>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</si>
  <si>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</si>
  <si>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</si>
  <si>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</si>
  <si>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</si>
  <si>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</si>
  <si>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</si>
  <si>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</si>
  <si>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</si>
  <si>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</si>
  <si>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</si>
  <si>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</si>
  <si>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</si>
  <si>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</si>
  <si>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</si>
  <si>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</si>
  <si>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</si>
  <si>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</si>
  <si>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</si>
  <si>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</si>
  <si>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</si>
  <si>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</si>
  <si>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</si>
  <si>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</si>
  <si>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</si>
  <si>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</si>
  <si>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</si>
  <si>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</si>
  <si>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</si>
  <si>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</si>
  <si>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</si>
  <si>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</si>
  <si>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</si>
  <si>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</si>
  <si>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</si>
  <si>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</si>
  <si>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</si>
  <si>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</si>
  <si>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</si>
  <si>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</si>
  <si>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</si>
  <si>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</si>
  <si>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</si>
  <si>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</si>
  <si>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</si>
  <si>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</si>
  <si>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</si>
  <si>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</si>
  <si>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</si>
  <si>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</si>
  <si>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</si>
  <si>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</si>
  <si>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</si>
  <si>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</si>
  <si>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</si>
  <si>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</si>
  <si>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</si>
  <si>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</si>
  <si>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</si>
  <si>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</si>
  <si>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</si>
  <si>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</si>
  <si>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</si>
  <si>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</si>
  <si>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</si>
  <si>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</si>
  <si>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</si>
  <si>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</si>
  <si>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</si>
  <si>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</si>
  <si>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</si>
  <si>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</si>
  <si>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</si>
  <si>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</si>
  <si>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</si>
  <si>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</si>
  <si>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</si>
  <si>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</si>
  <si>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</si>
  <si>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</si>
  <si>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</si>
  <si>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</si>
  <si>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</si>
  <si>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</si>
  <si>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</si>
  <si>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</si>
  <si>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</si>
  <si>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</si>
  <si>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</si>
  <si>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</si>
  <si>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</si>
  <si>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</si>
  <si>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</si>
  <si>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</si>
  <si>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</si>
  <si>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</si>
  <si>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</si>
  <si>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</si>
  <si>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</si>
  <si>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</si>
  <si>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</si>
  <si>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</si>
  <si>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</si>
  <si>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</si>
  <si>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</si>
  <si>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</si>
  <si>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</si>
  <si>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</si>
  <si>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</si>
  <si>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</si>
  <si>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</si>
  <si>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</si>
  <si>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</si>
  <si>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</si>
  <si>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</si>
  <si>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</si>
  <si>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</si>
  <si>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</si>
  <si>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</si>
  <si>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</si>
  <si>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</si>
  <si>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</si>
  <si>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</si>
  <si>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</si>
  <si>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</si>
  <si>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</si>
  <si>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</si>
  <si>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</si>
  <si>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</si>
  <si>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</si>
  <si>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</si>
  <si>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</si>
  <si>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</si>
  <si>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</si>
  <si>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</si>
  <si>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</si>
  <si>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</si>
  <si>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</si>
  <si>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</si>
  <si>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</si>
  <si>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</si>
  <si>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</si>
  <si>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</si>
  <si>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</si>
  <si>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</si>
  <si>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</si>
  <si>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</si>
  <si>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</si>
  <si>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</si>
  <si>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</si>
  <si>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</si>
  <si>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</si>
  <si>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</si>
  <si>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</si>
  <si>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</si>
  <si>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</si>
  <si>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</si>
  <si>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</si>
  <si>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</si>
  <si>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</si>
  <si>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</si>
  <si>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</si>
  <si>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</si>
  <si>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</si>
  <si>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</si>
  <si>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</si>
  <si>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</si>
  <si>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</si>
  <si>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</si>
  <si>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</si>
  <si>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</si>
  <si>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</si>
  <si>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</si>
  <si>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</si>
  <si>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</si>
  <si>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</si>
  <si>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</si>
  <si>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</si>
  <si>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</si>
  <si>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</si>
  <si>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</si>
  <si>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</si>
  <si>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</si>
  <si>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</si>
  <si>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</si>
  <si>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</si>
  <si>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</si>
  <si>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</si>
  <si>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</si>
  <si>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</si>
  <si>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</si>
  <si>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</si>
  <si>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</si>
  <si>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</si>
  <si>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</si>
  <si>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</si>
  <si>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</si>
  <si>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</si>
  <si>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</si>
  <si>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</si>
  <si>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</si>
  <si>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</si>
  <si>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</si>
  <si>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</si>
  <si>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</si>
  <si>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</si>
  <si>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</si>
  <si>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</si>
  <si>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</si>
  <si>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</si>
  <si>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</si>
  <si>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</si>
  <si>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</si>
  <si>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</si>
  <si>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</si>
  <si>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</si>
  <si>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</si>
  <si>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</si>
  <si>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</si>
  <si>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</si>
  <si>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</si>
  <si>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</si>
  <si>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</si>
  <si>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</si>
  <si>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</si>
  <si>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</si>
  <si>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</si>
  <si>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</si>
  <si>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</si>
  <si>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</si>
  <si>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</si>
  <si>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</si>
  <si>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</si>
  <si>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</si>
  <si>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</si>
  <si>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</si>
  <si>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</si>
  <si>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</si>
  <si>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</si>
  <si>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</si>
  <si>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</si>
  <si>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</si>
  <si>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</si>
  <si>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</si>
  <si>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</si>
  <si>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</si>
  <si>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</si>
  <si>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</si>
  <si>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</si>
  <si>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</si>
  <si>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</si>
  <si>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</si>
  <si>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</si>
  <si>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</si>
  <si>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</si>
  <si>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</si>
  <si>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</si>
  <si>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</si>
  <si>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</si>
  <si>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</si>
  <si>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</si>
  <si>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</si>
  <si>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</si>
  <si>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</si>
  <si>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</si>
  <si>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</si>
  <si>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</si>
  <si>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</si>
  <si>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</si>
  <si>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</si>
  <si>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</si>
  <si>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</si>
  <si>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</si>
  <si>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</si>
  <si>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</si>
  <si>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</si>
  <si>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</si>
  <si>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</si>
  <si>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</si>
  <si>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</si>
  <si>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</si>
  <si>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</si>
  <si>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</si>
  <si>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</si>
  <si>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</si>
  <si>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</si>
  <si>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</si>
  <si>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</si>
  <si>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</si>
  <si>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</si>
  <si>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</si>
  <si>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</si>
  <si>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</si>
  <si>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</si>
  <si>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</si>
  <si>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</si>
  <si>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</si>
  <si>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</si>
  <si>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</si>
  <si>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</si>
  <si>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</si>
  <si>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</si>
  <si>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</si>
  <si>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</si>
  <si>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</si>
  <si>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</si>
  <si>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</si>
  <si>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</si>
  <si>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</si>
  <si>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</si>
  <si>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</si>
  <si>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</si>
  <si>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</si>
  <si>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</si>
  <si>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</si>
  <si>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</si>
  <si>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</si>
  <si>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</si>
  <si>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</si>
  <si>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</si>
  <si>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</si>
  <si>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</si>
  <si>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</si>
  <si>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</si>
  <si>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</si>
  <si>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</si>
  <si>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</si>
  <si>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</si>
  <si>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</si>
  <si>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</si>
  <si>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</si>
  <si>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</si>
  <si>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</si>
  <si>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</si>
  <si>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</si>
  <si>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</si>
  <si>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</si>
  <si>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</si>
  <si>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</si>
  <si>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</si>
  <si>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</si>
  <si>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</si>
  <si>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</si>
  <si>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</si>
  <si>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</si>
  <si>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</si>
  <si>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</si>
  <si>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</si>
  <si>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</si>
  <si>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</si>
  <si>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</si>
  <si>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</si>
  <si>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</si>
  <si>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</si>
  <si>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</si>
  <si>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</si>
  <si>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</si>
  <si>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</si>
  <si>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</si>
  <si>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</si>
  <si>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</si>
  <si>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</si>
  <si>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</si>
  <si>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</si>
  <si>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</si>
  <si>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</si>
  <si>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</si>
  <si>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</si>
  <si>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</si>
  <si>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</si>
  <si>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</si>
  <si>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</si>
  <si>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</si>
  <si>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</si>
  <si>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</si>
  <si>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</si>
  <si>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</si>
  <si>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</si>
  <si>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</si>
  <si>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</si>
  <si>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</si>
  <si>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</si>
  <si>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</si>
  <si>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</si>
  <si>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</si>
  <si>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</si>
  <si>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</si>
  <si>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</si>
  <si>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</si>
  <si>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</si>
  <si>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</si>
  <si>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</si>
  <si>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</si>
  <si>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</si>
  <si>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</si>
  <si>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</si>
  <si>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</si>
  <si>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</si>
  <si>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</si>
  <si>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</si>
  <si>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</si>
  <si>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</si>
  <si>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</si>
  <si>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</si>
  <si>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</si>
  <si>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</si>
  <si>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</si>
  <si>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</si>
  <si>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</si>
  <si>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</si>
  <si>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</si>
  <si>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</si>
  <si>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</si>
  <si>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</si>
  <si>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</si>
  <si>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</si>
  <si>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</si>
  <si>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</si>
  <si>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</si>
  <si>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</si>
  <si>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</si>
  <si>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</si>
  <si>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</si>
  <si>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</si>
  <si>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</si>
  <si>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</si>
  <si>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</si>
  <si>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</si>
  <si>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</si>
  <si>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</si>
  <si>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</si>
  <si>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</si>
  <si>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</si>
  <si>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</si>
  <si>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</si>
  <si>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</si>
  <si>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</si>
  <si>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</si>
  <si>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</si>
  <si>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</si>
  <si>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</si>
  <si>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</si>
  <si>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</si>
  <si>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</si>
  <si>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</si>
  <si>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</si>
  <si>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</si>
  <si>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</si>
  <si>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</si>
  <si>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</si>
  <si>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</si>
  <si>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</si>
  <si>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</si>
  <si>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</si>
  <si>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</si>
  <si>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</si>
  <si>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</si>
  <si>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</si>
  <si>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</si>
  <si>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</si>
  <si>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</si>
  <si>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</si>
  <si>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</si>
  <si>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</si>
  <si>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</si>
  <si>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</si>
  <si>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</si>
  <si>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</si>
  <si>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</si>
  <si>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</si>
  <si>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</si>
  <si>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</si>
  <si>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</si>
  <si>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</si>
  <si>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</si>
  <si>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</si>
  <si>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</si>
  <si>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</si>
  <si>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</si>
  <si>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</si>
  <si>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</si>
  <si>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</si>
  <si>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</si>
  <si>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</si>
  <si>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</si>
  <si>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</si>
  <si>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</si>
  <si>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</si>
  <si>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</si>
  <si>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</si>
  <si>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</si>
  <si>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</si>
  <si>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</si>
  <si>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</si>
  <si>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</si>
  <si>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</si>
  <si>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</si>
  <si>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</si>
  <si>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</si>
  <si>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</si>
  <si>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</si>
  <si>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</si>
  <si>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</si>
  <si>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</si>
  <si>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</si>
  <si>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</si>
  <si>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</si>
  <si>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</si>
  <si>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</si>
  <si>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</si>
  <si>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</si>
  <si>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</si>
  <si>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</si>
  <si>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</si>
  <si>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</si>
  <si>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</si>
  <si>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</si>
  <si>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</si>
  <si>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</si>
  <si>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</si>
  <si>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</si>
  <si>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</si>
  <si>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</si>
  <si>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</si>
  <si>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</si>
  <si>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</si>
  <si>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</si>
  <si>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</si>
  <si>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</si>
  <si>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</si>
  <si>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</si>
  <si>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</si>
  <si>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</si>
  <si>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</si>
  <si>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</si>
  <si>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</si>
  <si>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</si>
  <si>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</si>
  <si>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</si>
  <si>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</si>
  <si>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</si>
  <si>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</si>
  <si>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</si>
  <si>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</si>
  <si>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</si>
  <si>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</si>
  <si>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</si>
  <si>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</si>
  <si>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</si>
  <si>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</si>
  <si>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</si>
  <si>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</si>
  <si>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</si>
  <si>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</si>
  <si>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</si>
  <si>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</si>
  <si>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</si>
  <si>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</si>
  <si>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</si>
  <si>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</si>
  <si>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</si>
  <si>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</si>
  <si>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</si>
  <si>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</si>
  <si>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</si>
  <si>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</si>
  <si>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</si>
  <si>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</si>
  <si>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</si>
  <si>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</si>
  <si>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</si>
  <si>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</si>
  <si>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</si>
  <si>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</si>
  <si>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</si>
  <si>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</si>
  <si>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</si>
  <si>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</si>
  <si>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</si>
  <si>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</si>
  <si>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</si>
  <si>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</si>
  <si>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</si>
  <si>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</si>
  <si>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</si>
  <si>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</si>
  <si>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</si>
  <si>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</si>
  <si>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</si>
  <si>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</si>
  <si>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</si>
  <si>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</si>
  <si>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</si>
  <si>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</si>
  <si>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</si>
  <si>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</si>
  <si>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</si>
  <si>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</si>
  <si>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</si>
  <si>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</si>
  <si>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</si>
  <si>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</si>
  <si>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</si>
  <si>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</si>
  <si>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</si>
  <si>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</si>
  <si>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</si>
  <si>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</si>
  <si>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</si>
  <si>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</si>
  <si>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</si>
  <si>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</si>
  <si>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</si>
  <si>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</si>
  <si>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</si>
  <si>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</si>
  <si>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</si>
  <si>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</si>
  <si>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</si>
  <si>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</si>
  <si>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</si>
  <si>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</si>
  <si>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</si>
  <si>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</si>
  <si>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</si>
  <si>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</si>
  <si>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</si>
  <si>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</si>
  <si>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</si>
  <si>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</si>
  <si>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</si>
  <si>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</si>
  <si>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</si>
  <si>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</si>
  <si>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</si>
  <si>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</si>
  <si>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</si>
  <si>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</si>
  <si>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</si>
  <si>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</si>
  <si>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</si>
  <si>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</si>
  <si>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</si>
  <si>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</si>
  <si>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</si>
  <si>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</si>
  <si>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</si>
  <si>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</si>
  <si>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</si>
  <si>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</si>
  <si>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</si>
  <si>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</si>
  <si>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</si>
  <si>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</si>
  <si>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</si>
  <si>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</si>
  <si>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</si>
  <si>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</si>
  <si>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</si>
  <si>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</si>
  <si>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</si>
  <si>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</si>
  <si>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</si>
  <si>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</si>
  <si>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</si>
  <si>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</si>
  <si>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</si>
  <si>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</si>
  <si>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</si>
  <si>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</si>
  <si>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</si>
  <si>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</si>
  <si>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</si>
  <si>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</si>
  <si>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</si>
  <si>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</si>
  <si>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</si>
  <si>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</si>
  <si>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</si>
  <si>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</si>
  <si>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</si>
  <si>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</si>
  <si>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</si>
  <si>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</si>
  <si>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</si>
  <si>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</si>
  <si>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</si>
  <si>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</si>
  <si>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</si>
  <si>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</si>
  <si>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</si>
  <si>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</si>
  <si>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</si>
  <si>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</si>
  <si>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</si>
  <si>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</si>
  <si>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</si>
  <si>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</si>
  <si>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</si>
  <si>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</si>
  <si>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</si>
  <si>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</si>
  <si>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</si>
  <si>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</si>
  <si>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</si>
  <si>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</si>
  <si>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</si>
  <si>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</si>
  <si>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</si>
  <si>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</si>
  <si>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</si>
  <si>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</si>
  <si>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</si>
  <si>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</si>
  <si>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</si>
  <si>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</si>
  <si>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</si>
  <si>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</si>
  <si>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</si>
  <si>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</si>
  <si>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</si>
  <si>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</si>
  <si>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</si>
  <si>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</si>
  <si>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</si>
  <si>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</si>
  <si>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</si>
  <si>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</si>
  <si>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</si>
  <si>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</si>
  <si>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</si>
  <si>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</si>
  <si>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</si>
  <si>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</si>
  <si>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</si>
  <si>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</si>
  <si>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</si>
  <si>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</si>
  <si>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</si>
  <si>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</si>
  <si>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</si>
  <si>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</si>
  <si>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</si>
  <si>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</si>
  <si>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</si>
  <si>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</si>
  <si>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</si>
  <si>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</si>
  <si>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</si>
  <si>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</si>
  <si>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</si>
  <si>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</si>
  <si>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</si>
  <si>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</si>
  <si>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</si>
  <si>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</si>
  <si>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</si>
  <si>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</si>
  <si>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</si>
  <si>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</si>
  <si>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</si>
  <si>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</si>
  <si>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</si>
  <si>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</si>
  <si>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</si>
  <si>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</si>
  <si>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</si>
  <si>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</si>
  <si>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</si>
  <si>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</si>
  <si>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</si>
  <si>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</si>
  <si>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</si>
  <si>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</si>
  <si>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</si>
  <si>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</si>
  <si>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</si>
  <si>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</si>
  <si>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</si>
  <si>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</si>
  <si>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</si>
  <si>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</si>
  <si>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</si>
  <si>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</si>
  <si>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</si>
  <si>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</si>
  <si>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</si>
  <si>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</si>
  <si>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</si>
  <si>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</si>
  <si>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</si>
  <si>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</si>
  <si>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</si>
  <si>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</si>
  <si>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</si>
  <si>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</si>
  <si>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</si>
  <si>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</si>
  <si>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</si>
  <si>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</si>
  <si>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</si>
  <si>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</si>
  <si>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</si>
  <si>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</si>
  <si>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</si>
  <si>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</si>
  <si>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</si>
  <si>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</si>
  <si>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</si>
  <si>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</si>
  <si>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</si>
  <si>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</si>
  <si>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</si>
  <si>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</si>
  <si>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</si>
  <si>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</si>
  <si>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</si>
  <si>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</si>
  <si>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</si>
  <si>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</si>
  <si>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</si>
  <si>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</si>
  <si>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</si>
  <si>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</si>
  <si>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</si>
  <si>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</si>
  <si>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</si>
  <si>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</si>
  <si>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</si>
  <si>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</si>
  <si>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</si>
  <si>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</si>
  <si>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</si>
  <si>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</si>
  <si>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</si>
  <si>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</si>
  <si>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</si>
  <si>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</si>
  <si>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</si>
  <si>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</si>
  <si>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</si>
  <si>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</si>
  <si>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</si>
  <si>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</si>
  <si>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</si>
  <si>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</si>
  <si>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</si>
  <si>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</si>
  <si>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</si>
  <si>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</si>
  <si>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</si>
  <si>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</si>
  <si>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</si>
  <si>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</si>
  <si>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</si>
  <si>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</si>
  <si>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</si>
  <si>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</si>
  <si>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</si>
  <si>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</si>
  <si>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</si>
  <si>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</si>
  <si>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</si>
  <si>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</si>
  <si>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</si>
  <si>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</si>
  <si>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</si>
  <si>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</si>
  <si>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</si>
  <si>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</si>
  <si>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</si>
  <si>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</si>
  <si>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</si>
  <si>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</si>
  <si>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</si>
  <si>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</si>
  <si>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</si>
  <si>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</si>
  <si>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</si>
  <si>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</si>
  <si>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</si>
  <si>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</si>
  <si>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</si>
  <si>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</si>
  <si>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</si>
  <si>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</si>
  <si>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</si>
  <si>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</si>
  <si>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</si>
  <si>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</si>
  <si>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</si>
  <si>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</si>
  <si>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</si>
  <si>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</si>
  <si>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</si>
  <si>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</si>
  <si>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</si>
  <si>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</si>
  <si>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</si>
  <si>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</si>
  <si>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</si>
  <si>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</si>
  <si>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</si>
  <si>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</si>
  <si>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</si>
  <si>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</si>
  <si>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</si>
  <si>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</si>
  <si>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</si>
  <si>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</si>
  <si>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</si>
  <si>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</si>
  <si>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</si>
  <si>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</si>
  <si>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</si>
  <si>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</si>
  <si>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</si>
  <si>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</si>
  <si>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</si>
  <si>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</si>
  <si>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</si>
  <si>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</si>
  <si>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</si>
  <si>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</si>
  <si>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</si>
  <si>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</si>
  <si>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</si>
  <si>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</si>
  <si>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</si>
  <si>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</si>
  <si>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</si>
  <si>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</si>
  <si>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</si>
  <si>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</si>
  <si>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</si>
  <si>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</si>
  <si>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</si>
  <si>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</si>
  <si>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</si>
  <si>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</si>
  <si>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</si>
  <si>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</si>
  <si>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</si>
  <si>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</si>
  <si>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</si>
  <si>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</si>
  <si>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</si>
  <si>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</si>
  <si>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</si>
  <si>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</si>
  <si>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</si>
  <si>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</si>
  <si>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</si>
  <si>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</si>
  <si>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</si>
  <si>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</si>
  <si>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</si>
  <si>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</si>
  <si>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</si>
  <si>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</si>
  <si>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</si>
  <si>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</si>
  <si>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</si>
  <si>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</si>
  <si>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</si>
  <si>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</si>
  <si>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</si>
  <si>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</si>
  <si>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</si>
  <si>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</si>
  <si>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</si>
  <si>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</si>
  <si>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</si>
  <si>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</si>
  <si>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</si>
  <si>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</si>
  <si>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</si>
  <si>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</si>
  <si>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</si>
  <si>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</si>
  <si>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</si>
  <si>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</si>
  <si>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</si>
  <si>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</si>
  <si>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</si>
  <si>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</si>
  <si>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</si>
  <si>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</si>
  <si>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</si>
  <si>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</si>
  <si>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</si>
  <si>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</si>
  <si>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</si>
  <si>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</si>
  <si>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</si>
  <si>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</si>
  <si>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</si>
  <si>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</si>
  <si>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</si>
  <si>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</si>
  <si>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</si>
  <si>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</si>
  <si>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</si>
  <si>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</si>
  <si>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</si>
  <si>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</si>
  <si>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</si>
  <si>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</si>
  <si>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</si>
  <si>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</si>
  <si>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</si>
  <si>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</si>
  <si>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</si>
  <si>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</si>
  <si>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</si>
  <si>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</si>
  <si>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</si>
  <si>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</si>
  <si>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</si>
  <si>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</si>
  <si>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</si>
  <si>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</si>
  <si>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</si>
  <si>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</si>
  <si>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</si>
  <si>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</si>
  <si>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</si>
  <si>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</si>
  <si>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</si>
  <si>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</si>
  <si>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</si>
  <si>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</si>
  <si>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</si>
  <si>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</si>
  <si>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</si>
  <si>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</si>
  <si>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</si>
  <si>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</si>
  <si>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</si>
  <si>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</si>
  <si>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</si>
  <si>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</si>
  <si>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</si>
  <si>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</si>
  <si>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</si>
  <si>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</si>
  <si>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</si>
  <si>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</si>
  <si>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</si>
  <si>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</si>
  <si>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</si>
  <si>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</si>
  <si>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</si>
  <si>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</si>
  <si>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</si>
  <si>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</si>
  <si>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</si>
  <si>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</si>
  <si>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</si>
  <si>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</si>
  <si>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</si>
  <si>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</si>
  <si>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</si>
  <si>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</si>
  <si>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</si>
  <si>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</si>
  <si>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</si>
  <si>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</si>
  <si>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</si>
  <si>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</si>
  <si>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</si>
  <si>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</si>
  <si>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</si>
  <si>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</si>
  <si>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</si>
  <si>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</si>
  <si>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</si>
  <si>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</si>
  <si>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</si>
  <si>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</si>
  <si>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</si>
  <si>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</si>
  <si>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</si>
  <si>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</si>
  <si>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</si>
  <si>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</si>
  <si>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</si>
  <si>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</si>
  <si>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</si>
  <si>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</si>
  <si>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</si>
  <si>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</si>
  <si>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</si>
  <si>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</si>
  <si>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</si>
  <si>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</si>
  <si>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</si>
  <si>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</si>
  <si>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</si>
  <si>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</si>
  <si>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</si>
  <si>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</si>
  <si>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</si>
  <si>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</si>
  <si>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</si>
  <si>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</si>
  <si>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</si>
  <si>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</si>
  <si>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</si>
  <si>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</si>
  <si>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</si>
  <si>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</si>
  <si>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</si>
  <si>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</si>
  <si>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</si>
  <si>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</si>
  <si>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</si>
  <si>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</si>
  <si>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</si>
  <si>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</si>
  <si>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</si>
  <si>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</si>
  <si>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</si>
  <si>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</si>
  <si>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</si>
  <si>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</si>
  <si>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</si>
  <si>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</si>
  <si>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</si>
  <si>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</si>
  <si>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</si>
  <si>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</si>
  <si>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</si>
  <si>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</si>
  <si>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</si>
  <si>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</si>
  <si>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</si>
  <si>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</si>
  <si>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</si>
  <si>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</si>
  <si>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</si>
  <si>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</si>
  <si>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</si>
  <si>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</si>
  <si>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</si>
  <si>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</si>
  <si>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</si>
  <si>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</si>
  <si>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</si>
  <si>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</si>
  <si>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</si>
  <si>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</si>
  <si>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</si>
  <si>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</si>
  <si>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</si>
  <si>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</si>
  <si>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</si>
  <si>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</si>
  <si>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</si>
  <si>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</si>
  <si>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</si>
  <si>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</si>
  <si>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</si>
  <si>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</si>
  <si>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</si>
  <si>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</si>
  <si>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</si>
  <si>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</si>
  <si>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</si>
  <si>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</si>
  <si>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</si>
  <si>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</si>
  <si>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</si>
  <si>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</si>
  <si>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</si>
  <si>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</si>
  <si>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</si>
  <si>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</si>
  <si>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</si>
  <si>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</si>
  <si>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</si>
  <si>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</si>
  <si>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</si>
  <si>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</si>
  <si>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</si>
  <si>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</si>
  <si>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</si>
  <si>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</si>
  <si>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</si>
  <si>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</si>
  <si>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</si>
  <si>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</si>
  <si>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</si>
  <si>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</si>
  <si>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</si>
  <si>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</si>
  <si>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</si>
  <si>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</si>
  <si>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</si>
  <si>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</si>
  <si>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</si>
  <si>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</si>
  <si>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</si>
  <si>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</si>
  <si>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</si>
  <si>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</si>
  <si>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</si>
  <si>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</si>
  <si>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</si>
  <si>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</si>
  <si>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</si>
  <si>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</si>
  <si>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</si>
  <si>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</si>
  <si>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</si>
  <si>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</si>
  <si>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</si>
  <si>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</si>
  <si>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</si>
  <si>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</si>
  <si>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</si>
  <si>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</si>
  <si>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</si>
  <si>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</si>
  <si>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</si>
  <si>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</si>
  <si>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</si>
  <si>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</si>
  <si>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</si>
  <si>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</si>
  <si>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</si>
  <si>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</si>
  <si>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</si>
  <si>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</si>
  <si>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</si>
  <si>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</si>
  <si>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</si>
  <si>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</si>
  <si>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</si>
  <si>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</si>
  <si>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</si>
  <si>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</si>
  <si>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</si>
  <si>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</si>
  <si>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</si>
  <si>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</si>
  <si>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</si>
  <si>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</si>
  <si>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</si>
  <si>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</si>
  <si>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</si>
  <si>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</si>
  <si>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</si>
  <si>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</si>
  <si>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</si>
  <si>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</si>
  <si>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</si>
  <si>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</si>
  <si>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</si>
  <si>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</si>
  <si>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</si>
  <si>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</si>
  <si>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</si>
  <si>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</si>
  <si>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</si>
  <si>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</si>
  <si>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</si>
  <si>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</si>
  <si>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</si>
  <si>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</si>
  <si>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</si>
  <si>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</si>
  <si>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</si>
  <si>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</si>
  <si>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</si>
  <si>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</si>
  <si>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</si>
  <si>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</si>
  <si>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</si>
  <si>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</si>
  <si>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</si>
  <si>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</si>
  <si>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</si>
  <si>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</si>
  <si>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</si>
  <si>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</si>
  <si>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</si>
  <si>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</si>
  <si>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</si>
  <si>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</si>
  <si>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</si>
  <si>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</si>
  <si>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</si>
  <si>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</si>
  <si>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</si>
  <si>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</si>
  <si>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</si>
  <si>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</si>
  <si>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</si>
  <si>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</si>
  <si>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</si>
  <si>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</si>
  <si>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</si>
  <si>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</si>
  <si>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</si>
  <si>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</si>
  <si>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</si>
  <si>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</si>
  <si>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</si>
  <si>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</si>
  <si>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</si>
  <si>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</si>
  <si>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</si>
  <si>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</si>
  <si>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</si>
  <si>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</si>
  <si>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</si>
  <si>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</si>
  <si>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</si>
  <si>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</si>
  <si>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</si>
  <si>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</si>
  <si>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</si>
  <si>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</si>
  <si>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</si>
  <si>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</si>
  <si>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</si>
  <si>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</si>
  <si>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</si>
  <si>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</si>
  <si>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</si>
  <si>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</si>
  <si>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</si>
  <si>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</si>
  <si>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</si>
  <si>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</si>
  <si>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</si>
  <si>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</si>
  <si>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</si>
  <si>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</si>
  <si>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</si>
  <si>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</si>
  <si>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</si>
  <si>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</si>
  <si>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</si>
  <si>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</si>
  <si>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</si>
  <si>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</si>
  <si>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</si>
  <si>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</si>
  <si>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</si>
  <si>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</si>
  <si>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</si>
  <si>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</si>
  <si>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</si>
  <si>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</si>
  <si>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</si>
  <si>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</si>
  <si>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</si>
  <si>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</si>
  <si>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</si>
  <si>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</si>
  <si>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</si>
  <si>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</si>
  <si>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</si>
  <si>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</si>
  <si>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</si>
  <si>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</si>
  <si>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</si>
  <si>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</si>
  <si>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</si>
  <si>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</si>
  <si>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</si>
  <si>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</si>
  <si>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</si>
  <si>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</si>
  <si>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</si>
  <si>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</si>
  <si>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</si>
  <si>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</si>
  <si>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</si>
  <si>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</si>
  <si>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</si>
  <si>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</si>
  <si>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</si>
  <si>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</si>
  <si>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</si>
  <si>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</si>
  <si>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</si>
  <si>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</si>
  <si>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</si>
  <si>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</si>
  <si>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</si>
  <si>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</si>
  <si>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</si>
  <si>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</si>
  <si>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</si>
  <si>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</si>
  <si>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</si>
  <si>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</si>
  <si>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</si>
  <si>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</si>
  <si>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</si>
  <si>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</si>
  <si>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</si>
  <si>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</si>
  <si>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</si>
  <si>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</si>
  <si>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</si>
  <si>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</si>
  <si>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</si>
  <si>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</si>
  <si>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</si>
  <si>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</si>
  <si>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</si>
  <si>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</si>
  <si>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</si>
  <si>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</si>
  <si>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</si>
  <si>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</si>
  <si>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</si>
  <si>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</si>
  <si>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</si>
  <si>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</si>
  <si>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</si>
  <si>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</si>
  <si>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</si>
  <si>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</si>
  <si>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</si>
  <si>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</si>
  <si>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</si>
  <si>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</si>
  <si>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</si>
  <si>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</si>
  <si>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</si>
  <si>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</si>
  <si>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</si>
  <si>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</si>
  <si>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</si>
  <si>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</si>
  <si>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</si>
  <si>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</si>
  <si>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</si>
  <si>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</si>
  <si>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</si>
  <si>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</si>
  <si>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</si>
  <si>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</si>
  <si>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</si>
  <si>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</si>
  <si>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</si>
  <si>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</si>
  <si>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</si>
  <si>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</si>
  <si>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</si>
  <si>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</si>
  <si>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</si>
  <si>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</si>
  <si>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</si>
  <si>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</si>
  <si>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</si>
  <si>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</si>
  <si>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</si>
  <si>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</si>
  <si>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</si>
  <si>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</si>
  <si>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</si>
  <si>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</si>
  <si>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</si>
  <si>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</si>
  <si>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</si>
  <si>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</si>
  <si>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</si>
  <si>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</si>
  <si>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</si>
  <si>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</si>
  <si>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</si>
  <si>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</si>
  <si>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</si>
  <si>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</si>
  <si>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</si>
  <si>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</si>
  <si>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</si>
  <si>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</si>
  <si>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</si>
  <si>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</si>
  <si>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</si>
  <si>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</si>
  <si>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</si>
  <si>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</si>
  <si>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</si>
  <si>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</si>
  <si>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</si>
  <si>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</si>
  <si>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</si>
  <si>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</si>
  <si>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</si>
  <si>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</si>
  <si>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</si>
  <si>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</si>
  <si>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</si>
  <si>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</si>
  <si>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</si>
  <si>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</si>
  <si>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</si>
  <si>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</si>
  <si>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</si>
  <si>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</si>
  <si>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</si>
  <si>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</si>
  <si>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</si>
  <si>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</si>
  <si>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</si>
  <si>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</si>
  <si>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</si>
  <si>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</si>
  <si>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</si>
  <si>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</si>
  <si>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</si>
  <si>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</si>
  <si>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</si>
  <si>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</si>
  <si>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</si>
  <si>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</si>
  <si>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</si>
  <si>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</si>
  <si>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</si>
  <si>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</si>
  <si>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</si>
  <si>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</si>
  <si>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</si>
  <si>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</si>
  <si>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</si>
  <si>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</si>
  <si>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</si>
  <si>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</si>
  <si>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</si>
  <si>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</si>
  <si>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</si>
  <si>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</si>
  <si>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</si>
  <si>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</si>
  <si>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</si>
  <si>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</si>
  <si>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</si>
  <si>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</si>
  <si>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</si>
  <si>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</si>
  <si>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</si>
  <si>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</si>
  <si>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</si>
  <si>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</si>
  <si>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</si>
  <si>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</si>
  <si>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</si>
  <si>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</si>
  <si>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</si>
  <si>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</si>
  <si>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</si>
  <si>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</si>
  <si>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</si>
  <si>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</si>
  <si>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</si>
  <si>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</si>
  <si>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</si>
  <si>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</si>
  <si>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</si>
  <si>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</si>
  <si>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</si>
  <si>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</si>
  <si>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</si>
  <si>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</si>
  <si>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</si>
  <si>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</si>
  <si>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</si>
  <si>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</si>
  <si>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</si>
  <si>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</si>
  <si>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</si>
  <si>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</si>
  <si>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</si>
  <si>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</si>
  <si>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</si>
  <si>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</si>
  <si>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</si>
  <si>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</si>
  <si>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</si>
  <si>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</si>
  <si>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</si>
  <si>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</si>
  <si>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</si>
  <si>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</si>
  <si>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</si>
  <si>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</si>
  <si>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</si>
  <si>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</si>
  <si>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</si>
  <si>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</si>
  <si>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</si>
  <si>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</si>
  <si>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</si>
  <si>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</si>
  <si>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</si>
  <si>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</si>
  <si>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</si>
  <si>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</si>
  <si>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</si>
  <si>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</si>
  <si>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</si>
  <si>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</si>
  <si>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</si>
  <si>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</si>
  <si>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</si>
  <si>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</si>
  <si>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</si>
  <si>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</si>
  <si>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</si>
  <si>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</si>
  <si>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</si>
  <si>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</si>
  <si>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</si>
  <si>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</si>
  <si>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</si>
  <si>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</si>
  <si>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</si>
  <si>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</si>
  <si>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</si>
  <si>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</si>
  <si>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</si>
  <si>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</si>
  <si>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</si>
  <si>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</si>
  <si>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</si>
  <si>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</si>
  <si>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</si>
  <si>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</si>
  <si>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</si>
  <si>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</si>
  <si>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</si>
  <si>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</si>
  <si>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</si>
  <si>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</si>
  <si>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</si>
  <si>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</si>
  <si>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</si>
  <si>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</si>
  <si>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</si>
  <si>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</si>
  <si>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</si>
  <si>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</si>
  <si>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</si>
  <si>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</si>
  <si>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</si>
  <si>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</si>
  <si>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</si>
  <si>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</si>
  <si>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</si>
  <si>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</si>
  <si>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</si>
  <si>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</si>
  <si>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</si>
  <si>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</si>
  <si>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</si>
  <si>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</si>
  <si>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</si>
  <si>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</si>
  <si>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</si>
  <si>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</si>
  <si>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</si>
  <si>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</si>
  <si>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</si>
  <si>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</si>
  <si>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</si>
  <si>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</si>
  <si>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</si>
  <si>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</si>
  <si>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</si>
  <si>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</si>
  <si>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</si>
  <si>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</si>
  <si>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</si>
  <si>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</si>
  <si>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</si>
  <si>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</si>
  <si>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</si>
  <si>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</si>
  <si>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</si>
  <si>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</si>
  <si>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</si>
  <si>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</si>
  <si>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</si>
  <si>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</si>
  <si>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</si>
  <si>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</si>
  <si>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</si>
  <si>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</si>
  <si>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</si>
  <si>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</si>
  <si>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</si>
  <si>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</si>
  <si>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</si>
  <si>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</si>
  <si>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</si>
  <si>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</si>
  <si>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</si>
  <si>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</si>
  <si>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</si>
  <si>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</si>
  <si>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</si>
  <si>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</si>
  <si>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</si>
  <si>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</si>
  <si>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</si>
  <si>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</si>
  <si>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</si>
  <si>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</si>
  <si>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</si>
  <si>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</si>
  <si>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</si>
  <si>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</si>
  <si>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</si>
  <si>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</si>
  <si>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</si>
  <si>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</si>
  <si>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</si>
  <si>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</si>
  <si>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</si>
  <si>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</si>
  <si>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</si>
  <si>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</si>
  <si>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</si>
  <si>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</si>
  <si>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</si>
  <si>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</si>
  <si>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</si>
  <si>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</si>
  <si>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</si>
  <si>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</si>
  <si>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</si>
  <si>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</si>
  <si>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</si>
  <si>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</si>
  <si>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</si>
  <si>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</si>
  <si>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</si>
  <si>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</si>
  <si>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</si>
  <si>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</si>
  <si>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</si>
  <si>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</si>
  <si>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</si>
  <si>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</si>
  <si>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</si>
  <si>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</si>
  <si>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</si>
  <si>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</si>
  <si>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</si>
  <si>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</si>
  <si>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</si>
  <si>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</si>
  <si>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</si>
  <si>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</si>
  <si>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</si>
  <si>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</si>
  <si>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</si>
  <si>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</si>
  <si>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</si>
  <si>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</si>
  <si>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</si>
  <si>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</si>
  <si>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</si>
  <si>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</si>
  <si>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</si>
  <si>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</si>
  <si>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</si>
  <si>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</si>
  <si>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</si>
  <si>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</si>
  <si>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</si>
  <si>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</si>
  <si>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</si>
  <si>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</si>
  <si>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</si>
  <si>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</si>
  <si>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</si>
  <si>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</si>
  <si>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</si>
  <si>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</si>
  <si>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</si>
  <si>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</si>
  <si>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</si>
  <si>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</si>
  <si>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</si>
  <si>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</si>
  <si>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</si>
  <si>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</si>
  <si>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</si>
  <si>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</si>
  <si>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</si>
  <si>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</si>
  <si>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</si>
  <si>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</si>
  <si>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</si>
  <si>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</si>
  <si>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</si>
  <si>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</si>
  <si>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</si>
  <si>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</si>
  <si>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</si>
  <si>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</si>
  <si>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</si>
  <si>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</si>
  <si>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</si>
  <si>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</si>
  <si>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</si>
  <si>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</si>
  <si>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</si>
  <si>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</si>
  <si>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</si>
  <si>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</si>
  <si>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</si>
  <si>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</si>
  <si>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</si>
  <si>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</si>
  <si>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</si>
  <si>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</si>
  <si>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</si>
  <si>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</si>
  <si>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</si>
  <si>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</si>
  <si>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</si>
  <si>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</si>
  <si>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</si>
  <si>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</si>
  <si>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</si>
  <si>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</si>
  <si>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</si>
  <si>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</si>
  <si>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</si>
  <si>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</si>
  <si>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</si>
  <si>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</si>
  <si>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</si>
  <si>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</si>
  <si>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</si>
  <si>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</si>
  <si>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</si>
  <si>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</si>
  <si>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</si>
  <si>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</si>
  <si>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</si>
  <si>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</si>
  <si>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</si>
  <si>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</si>
  <si>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</si>
  <si>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</si>
  <si>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</si>
  <si>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</si>
  <si>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</si>
  <si>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</si>
  <si>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</si>
  <si>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</si>
  <si>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</si>
  <si>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</si>
  <si>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</si>
  <si>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</si>
  <si>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</si>
  <si>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</si>
  <si>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</si>
  <si>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</si>
  <si>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</si>
  <si>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</si>
  <si>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</si>
  <si>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</si>
  <si>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</si>
  <si>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</si>
  <si>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</si>
  <si>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</si>
  <si>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</si>
  <si>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</si>
  <si>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</si>
  <si>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</si>
  <si>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</si>
  <si>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</si>
  <si>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</si>
  <si>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</si>
  <si>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</si>
  <si>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</si>
  <si>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</si>
  <si>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</si>
  <si>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</si>
  <si>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</si>
  <si>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</si>
  <si>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</si>
  <si>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</si>
  <si>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</si>
  <si>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</si>
  <si>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</si>
  <si>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</si>
  <si>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</si>
  <si>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</si>
  <si>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</si>
  <si>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</si>
  <si>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</si>
  <si>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</si>
  <si>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</si>
  <si>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</si>
  <si>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</si>
  <si>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</si>
  <si>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</si>
  <si>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</si>
  <si>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</si>
  <si>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</si>
  <si>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</si>
  <si>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</si>
  <si>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</si>
  <si>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</si>
  <si>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</si>
  <si>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</si>
  <si>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</si>
  <si>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</si>
  <si>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</si>
  <si>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</si>
  <si>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</si>
  <si>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</si>
  <si>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</si>
  <si>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</si>
  <si>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</si>
  <si>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</si>
  <si>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</si>
  <si>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</si>
  <si>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</si>
  <si>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</si>
  <si>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</si>
  <si>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</si>
  <si>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</si>
  <si>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</si>
  <si>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</si>
  <si>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</si>
  <si>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</si>
  <si>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</si>
  <si>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</si>
  <si>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</si>
  <si>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</si>
  <si>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</si>
  <si>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</si>
  <si>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</si>
  <si>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</si>
  <si>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</si>
  <si>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</si>
  <si>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</si>
  <si>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</si>
  <si>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</si>
  <si>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</si>
  <si>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</si>
  <si>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</si>
  <si>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</si>
  <si>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</si>
  <si>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</si>
  <si>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</si>
  <si>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</si>
  <si>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</si>
  <si>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</si>
  <si>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</si>
  <si>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</si>
  <si>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</si>
  <si>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</si>
  <si>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</si>
  <si>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</si>
  <si>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</si>
  <si>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</si>
  <si>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</si>
  <si>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</si>
  <si>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</si>
  <si>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</si>
  <si>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</si>
  <si>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</si>
  <si>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</si>
  <si>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</si>
  <si>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</si>
  <si>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</si>
  <si>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</si>
  <si>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</si>
  <si>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</si>
  <si>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</si>
  <si>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</si>
  <si>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</si>
  <si>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</si>
  <si>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</si>
  <si>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</si>
  <si>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</si>
  <si>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</si>
  <si>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</si>
  <si>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</si>
  <si>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</si>
  <si>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</si>
  <si>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</si>
  <si>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</si>
  <si>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</si>
  <si>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</si>
  <si>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</si>
  <si>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</si>
  <si>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</si>
  <si>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</si>
  <si>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</si>
  <si>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</si>
  <si>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</si>
  <si>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</si>
  <si>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</si>
  <si>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</si>
  <si>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</si>
  <si>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</si>
  <si>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</si>
  <si>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</si>
  <si>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</si>
  <si>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</si>
  <si>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</si>
  <si>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</si>
  <si>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</si>
  <si>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</si>
  <si>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</si>
  <si>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</si>
  <si>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</si>
  <si>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</si>
  <si>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</si>
  <si>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</si>
  <si>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</si>
  <si>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</si>
  <si>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</si>
  <si>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</si>
  <si>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</si>
  <si>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</si>
  <si>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</si>
  <si>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</si>
  <si>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</si>
  <si>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</si>
  <si>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</si>
  <si>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</si>
  <si>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</si>
  <si>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</si>
  <si>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</si>
  <si>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</si>
  <si>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</si>
  <si>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</si>
  <si>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</si>
  <si>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</si>
  <si>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</si>
  <si>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</si>
  <si>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</si>
  <si>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</si>
  <si>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</si>
  <si>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</si>
  <si>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</si>
  <si>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</si>
  <si>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</si>
  <si>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</si>
  <si>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</si>
  <si>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</si>
  <si>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</si>
  <si>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</si>
  <si>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</si>
  <si>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</si>
  <si>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</si>
  <si>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</si>
  <si>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</si>
  <si>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</si>
  <si>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</si>
  <si>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</si>
  <si>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</si>
  <si>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</si>
  <si>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</si>
  <si>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</si>
  <si>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</si>
  <si>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</si>
  <si>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</si>
  <si>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</si>
  <si>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</si>
  <si>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</si>
  <si>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</si>
  <si>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</si>
  <si>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</si>
  <si>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</si>
  <si>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</si>
  <si>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</si>
  <si>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</si>
  <si>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</si>
  <si>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</si>
  <si>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</si>
  <si>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</si>
  <si>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</si>
  <si>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</si>
  <si>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</si>
  <si>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</si>
  <si>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</si>
  <si>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</si>
  <si>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</si>
  <si>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</si>
  <si>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</si>
  <si>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</si>
  <si>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</si>
  <si>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</si>
  <si>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</si>
  <si>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</si>
  <si>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</si>
  <si>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</si>
  <si>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</si>
  <si>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</si>
  <si>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</si>
  <si>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</si>
  <si>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</si>
  <si>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</si>
  <si>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</si>
  <si>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</si>
  <si>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</si>
  <si>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</si>
  <si>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</si>
  <si>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</si>
  <si>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</si>
  <si>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</si>
  <si>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</si>
  <si>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</si>
  <si>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</si>
  <si>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</si>
  <si>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</si>
  <si>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</si>
  <si>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</si>
  <si>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</si>
  <si>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</si>
  <si>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</si>
  <si>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</si>
  <si>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</si>
  <si>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</si>
  <si>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</si>
  <si>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</si>
  <si>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</si>
  <si>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</si>
  <si>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</si>
  <si>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</si>
  <si>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</si>
  <si>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</si>
  <si>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</si>
  <si>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</si>
  <si>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</si>
  <si>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</si>
  <si>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</si>
  <si>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</si>
  <si>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</si>
  <si>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</si>
  <si>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</si>
  <si>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</si>
  <si>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</si>
  <si>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</si>
  <si>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</si>
  <si>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</si>
  <si>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</si>
  <si>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</si>
  <si>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</si>
  <si>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</si>
  <si>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</si>
  <si>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</si>
  <si>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</si>
  <si>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</si>
  <si>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</si>
  <si>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</si>
  <si>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</si>
  <si>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</si>
  <si>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</si>
  <si>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</si>
  <si>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</si>
  <si>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</si>
  <si>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</si>
  <si>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</si>
  <si>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</si>
  <si>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</si>
  <si>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</si>
  <si>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</si>
  <si>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</si>
  <si>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</si>
  <si>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</si>
  <si>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</si>
  <si>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</si>
  <si>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</si>
  <si>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</si>
  <si>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</si>
  <si>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</si>
  <si>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</si>
  <si>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</si>
  <si>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</si>
  <si>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</si>
  <si>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</si>
  <si>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</si>
  <si>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</si>
  <si>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</si>
  <si>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</si>
  <si>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</si>
  <si>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</si>
  <si>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</si>
  <si>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</si>
  <si>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</si>
  <si>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</si>
  <si>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</si>
  <si>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</si>
  <si>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</si>
  <si>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</si>
  <si>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</si>
  <si>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</si>
  <si>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</si>
  <si>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</si>
  <si>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</si>
  <si>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</si>
  <si>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</si>
  <si>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</si>
  <si>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</si>
  <si>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</si>
  <si>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</si>
  <si>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</si>
  <si>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</si>
  <si>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</si>
  <si>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</si>
  <si>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</si>
  <si>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</si>
  <si>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</si>
  <si>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</si>
  <si>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</si>
  <si>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</si>
  <si>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</si>
  <si>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</si>
  <si>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</si>
  <si>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</si>
  <si>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</si>
  <si>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</si>
  <si>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</si>
  <si>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</si>
  <si>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</si>
  <si>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</si>
  <si>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</si>
  <si>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</si>
  <si>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</si>
  <si>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</si>
  <si>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</si>
  <si>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</si>
  <si>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</si>
  <si>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</si>
  <si>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</si>
  <si>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</si>
  <si>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</si>
  <si>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</si>
  <si>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</si>
  <si>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</si>
  <si>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</si>
  <si>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</si>
  <si>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</si>
  <si>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</si>
  <si>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</si>
  <si>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</si>
  <si>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</si>
  <si>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</si>
  <si>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</si>
  <si>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</si>
  <si>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</si>
  <si>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</si>
  <si>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</si>
  <si>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</si>
  <si>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</si>
  <si>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</si>
  <si>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</si>
  <si>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</si>
  <si>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</si>
  <si>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</si>
  <si>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</si>
  <si>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</si>
  <si>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</si>
  <si>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</si>
  <si>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</si>
  <si>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</si>
  <si>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</si>
  <si>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</si>
  <si>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</si>
  <si>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</si>
  <si>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</si>
  <si>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</si>
  <si>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</si>
  <si>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</si>
  <si>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</si>
  <si>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</si>
  <si>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</si>
  <si>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</si>
  <si>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</si>
  <si>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</si>
  <si>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</si>
  <si>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</si>
  <si>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</si>
  <si>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</si>
  <si>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</si>
  <si>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</si>
  <si>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</si>
  <si>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</si>
  <si>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</si>
  <si>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</si>
  <si>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</si>
  <si>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</si>
  <si>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</si>
  <si>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</si>
  <si>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</si>
  <si>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</si>
  <si>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</si>
  <si>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</si>
  <si>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</si>
  <si>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</si>
  <si>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</si>
  <si>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</si>
  <si>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</si>
  <si>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</si>
  <si>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</si>
  <si>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</si>
  <si>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</si>
  <si>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</si>
  <si>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</si>
  <si>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</si>
  <si>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</si>
  <si>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</si>
  <si>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</si>
  <si>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</si>
  <si>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</si>
  <si>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</si>
  <si>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</si>
  <si>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</si>
  <si>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</si>
  <si>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</si>
  <si>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</si>
  <si>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</si>
  <si>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</si>
  <si>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</si>
  <si>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</si>
  <si>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</si>
  <si>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</si>
  <si>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</si>
  <si>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</si>
  <si>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</si>
  <si>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</si>
  <si>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</si>
  <si>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</si>
  <si>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</si>
  <si>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</si>
  <si>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</si>
  <si>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</si>
  <si>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</si>
  <si>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</si>
  <si>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</si>
  <si>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</si>
  <si>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</si>
  <si>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</si>
  <si>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</si>
  <si>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</si>
  <si>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</si>
  <si>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</si>
  <si>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</si>
  <si>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</si>
  <si>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</si>
  <si>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</si>
  <si>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</si>
  <si>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</si>
  <si>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</si>
  <si>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</si>
  <si>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</si>
  <si>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</si>
  <si>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</si>
  <si>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</si>
  <si>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</si>
  <si>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</si>
  <si>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</si>
  <si>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</si>
  <si>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</si>
  <si>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</si>
  <si>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</si>
  <si>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</si>
  <si>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</si>
  <si>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</si>
  <si>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</si>
  <si>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</si>
  <si>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</si>
  <si>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</si>
  <si>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</si>
  <si>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</si>
  <si>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</si>
  <si>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</si>
  <si>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</si>
  <si>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</si>
  <si>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</si>
  <si>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</si>
  <si>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</si>
  <si>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</si>
  <si>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</si>
  <si>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</si>
  <si>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</si>
  <si>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</si>
  <si>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</si>
  <si>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</si>
  <si>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</si>
  <si>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</si>
  <si>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</si>
  <si>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</si>
  <si>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</si>
  <si>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</si>
  <si>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</si>
  <si>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</si>
  <si>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</si>
  <si>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</si>
  <si>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</si>
  <si>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</si>
  <si>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</si>
  <si>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</si>
  <si>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</si>
  <si>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</si>
  <si>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</si>
  <si>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</si>
  <si>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</si>
  <si>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</si>
  <si>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</si>
  <si>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</si>
  <si>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</si>
  <si>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</si>
  <si>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</si>
  <si>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</si>
  <si>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</si>
  <si>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</si>
  <si>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</si>
  <si>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</si>
  <si>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</si>
  <si>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</si>
  <si>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</si>
  <si>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</si>
  <si>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</si>
  <si>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</si>
  <si>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</si>
  <si>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</si>
  <si>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</si>
  <si>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</si>
  <si>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</si>
  <si>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</si>
  <si>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</si>
  <si>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</si>
  <si>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</si>
  <si>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</si>
  <si>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</si>
  <si>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</si>
  <si>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</si>
  <si>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</si>
  <si>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</si>
  <si>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</si>
  <si>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</si>
  <si>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</si>
  <si>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</si>
  <si>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</si>
  <si>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</si>
  <si>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</si>
  <si>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</si>
  <si>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</si>
  <si>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</si>
  <si>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</si>
  <si>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</si>
  <si>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</si>
  <si>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</si>
  <si>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</si>
  <si>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</si>
  <si>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</si>
  <si>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</si>
  <si>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</si>
  <si>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</si>
  <si>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</si>
  <si>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</si>
  <si>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</si>
  <si>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</si>
  <si>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</si>
  <si>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</si>
  <si>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</si>
  <si>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</si>
  <si>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</si>
  <si>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</si>
  <si>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</si>
  <si>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</si>
  <si>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</si>
  <si>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</si>
  <si>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</si>
  <si>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</si>
  <si>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</si>
  <si>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</si>
  <si>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</si>
  <si>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</si>
  <si>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</si>
  <si>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</si>
  <si>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</si>
  <si>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</si>
  <si>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</si>
  <si>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</si>
  <si>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</si>
  <si>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</si>
  <si>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</si>
  <si>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</si>
  <si>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</si>
  <si>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</si>
  <si>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</si>
  <si>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</si>
  <si>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</si>
  <si>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</si>
  <si>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</si>
  <si>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</si>
  <si>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</si>
  <si>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</si>
  <si>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</si>
  <si>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</si>
  <si>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</si>
  <si>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</si>
  <si>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</si>
  <si>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</si>
  <si>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</si>
  <si>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</si>
  <si>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</si>
  <si>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</si>
  <si>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</si>
  <si>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</si>
  <si>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</si>
  <si>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</si>
  <si>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</si>
  <si>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</si>
  <si>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</si>
  <si>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</si>
  <si>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</si>
  <si>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</si>
  <si>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</si>
  <si>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</si>
  <si>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</si>
  <si>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</si>
  <si>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</si>
  <si>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</si>
  <si>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</si>
  <si>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</si>
  <si>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</si>
  <si>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</si>
  <si>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</si>
  <si>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</si>
  <si>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</si>
  <si>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</si>
  <si>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</si>
  <si>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</si>
  <si>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</si>
  <si>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</si>
  <si>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</si>
  <si>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</si>
  <si>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</si>
  <si>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</si>
  <si>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</si>
  <si>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</si>
  <si>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</si>
  <si>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</si>
  <si>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</si>
  <si>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</si>
  <si>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</si>
  <si>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</si>
  <si>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</si>
  <si>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</si>
  <si>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</si>
  <si>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</si>
  <si>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</si>
  <si>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</si>
  <si>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</si>
  <si>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</si>
  <si>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</si>
  <si>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</si>
  <si>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</si>
  <si>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</si>
  <si>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</si>
  <si>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</si>
  <si>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</si>
  <si>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</si>
  <si>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</si>
  <si>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</si>
  <si>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</si>
  <si>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</si>
  <si>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</si>
  <si>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</si>
  <si>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</si>
  <si>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</si>
  <si>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</si>
  <si>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</si>
  <si>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</si>
  <si>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</si>
  <si>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</si>
  <si>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</si>
  <si>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</si>
  <si>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</si>
  <si>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</si>
  <si>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</si>
  <si>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</si>
  <si>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</si>
  <si>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</si>
  <si>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</si>
  <si>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</si>
  <si>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</si>
  <si>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</si>
  <si>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</si>
  <si>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</si>
  <si>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</si>
  <si>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</si>
  <si>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</si>
  <si>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</si>
  <si>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</si>
  <si>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</si>
  <si>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</si>
  <si>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</si>
  <si>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</si>
  <si>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</si>
  <si>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</si>
  <si>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</si>
  <si>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</si>
  <si>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</si>
  <si>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</si>
  <si>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</si>
  <si>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</si>
  <si>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</si>
  <si>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</si>
  <si>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</si>
  <si>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</si>
  <si>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</si>
  <si>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</si>
  <si>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</si>
  <si>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</si>
  <si>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</si>
  <si>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</si>
  <si>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</si>
  <si>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</si>
  <si>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</si>
  <si>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</si>
  <si>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</si>
  <si>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</si>
  <si>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</si>
  <si>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</si>
  <si>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</si>
  <si>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</si>
  <si>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</si>
  <si>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</si>
  <si>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</si>
  <si>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</si>
  <si>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</si>
  <si>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</si>
  <si>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</si>
  <si>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</si>
  <si>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</si>
  <si>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</si>
  <si>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</si>
  <si>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</si>
  <si>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</si>
  <si>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</si>
  <si>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</si>
  <si>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</si>
  <si>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</si>
  <si>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</si>
  <si>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</si>
  <si>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</si>
  <si>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</si>
  <si>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</si>
  <si>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</si>
  <si>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</si>
  <si>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</si>
  <si>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</si>
  <si>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</si>
  <si>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</si>
  <si>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</si>
  <si>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</si>
  <si>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</si>
  <si>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</si>
  <si>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</si>
  <si>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</si>
  <si>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</si>
  <si>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</si>
  <si>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</si>
  <si>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</si>
  <si>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</si>
  <si>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</si>
  <si>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</si>
  <si>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</si>
  <si>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</si>
  <si>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</si>
  <si>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</si>
  <si>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</si>
  <si>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</si>
  <si>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</si>
  <si>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</si>
  <si>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</si>
  <si>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</si>
  <si>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</si>
  <si>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</si>
  <si>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</si>
  <si>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</si>
  <si>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</si>
  <si>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</si>
  <si>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</si>
  <si>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</si>
  <si>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</si>
  <si>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</si>
  <si>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</si>
  <si>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</si>
  <si>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</si>
  <si>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</si>
  <si>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</si>
  <si>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</si>
  <si>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</si>
  <si>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</si>
  <si>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</si>
  <si>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</si>
  <si>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</si>
  <si>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</si>
  <si>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</si>
  <si>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</si>
  <si>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</si>
  <si>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</si>
  <si>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</si>
  <si>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</si>
  <si>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</si>
  <si>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</si>
  <si>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</si>
  <si>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</si>
  <si>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</si>
  <si>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</si>
  <si>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</si>
  <si>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</si>
  <si>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</si>
  <si>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</si>
  <si>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</si>
  <si>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</si>
  <si>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</si>
  <si>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</si>
  <si>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</si>
  <si>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</si>
  <si>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</si>
  <si>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</si>
  <si>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</si>
  <si>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</si>
  <si>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</si>
  <si>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</si>
  <si>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</si>
  <si>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</si>
  <si>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</si>
  <si>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</si>
  <si>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</si>
  <si>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</si>
  <si>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</si>
  <si>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</si>
  <si>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</si>
  <si>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</si>
  <si>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</si>
  <si>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</si>
  <si>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</si>
  <si>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</si>
  <si>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</si>
  <si>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</si>
  <si>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</si>
  <si>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</si>
  <si>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</si>
  <si>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</si>
  <si>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</si>
  <si>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</si>
  <si>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</si>
  <si>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</si>
  <si>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</si>
  <si>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</si>
  <si>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</si>
  <si>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</si>
  <si>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</si>
  <si>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</si>
  <si>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</si>
  <si>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</si>
  <si>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</si>
  <si>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</si>
  <si>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</si>
  <si>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</si>
  <si>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</si>
  <si>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</si>
  <si>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</si>
  <si>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</si>
  <si>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</si>
  <si>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</si>
  <si>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</si>
  <si>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</si>
  <si>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</si>
  <si>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</si>
  <si>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</si>
  <si>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</si>
  <si>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</si>
  <si>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</si>
  <si>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</si>
  <si>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</si>
  <si>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</si>
  <si>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</si>
  <si>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</si>
  <si>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</si>
  <si>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</si>
  <si>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</si>
  <si>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</si>
  <si>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</si>
  <si>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</si>
  <si>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</si>
  <si>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</si>
  <si>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</si>
  <si>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</si>
  <si>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</si>
  <si>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</si>
  <si>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</si>
  <si>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</si>
  <si>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</si>
  <si>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</si>
  <si>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</si>
  <si>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</si>
  <si>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</si>
  <si>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</si>
  <si>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</si>
  <si>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</si>
  <si>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</si>
  <si>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</si>
  <si>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</si>
  <si>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</si>
  <si>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</si>
  <si>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</si>
  <si>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</si>
  <si>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</si>
  <si>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</si>
  <si>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</si>
  <si>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</si>
  <si>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</si>
  <si>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</si>
  <si>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</si>
  <si>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</si>
  <si>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</si>
  <si>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</si>
  <si>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</si>
  <si>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</si>
  <si>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</si>
  <si>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</si>
  <si>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</si>
  <si>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</si>
  <si>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</si>
  <si>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</si>
  <si>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</si>
  <si>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</si>
  <si>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</si>
  <si>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</si>
  <si>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</si>
  <si>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</si>
  <si>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</si>
  <si>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</si>
  <si>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</si>
  <si>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</si>
  <si>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</si>
  <si>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</si>
  <si>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</si>
  <si>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</si>
  <si>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</si>
  <si>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</si>
  <si>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</si>
  <si>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</si>
  <si>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</si>
  <si>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</si>
  <si>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</si>
  <si>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</si>
  <si>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</si>
  <si>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</si>
  <si>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</si>
  <si>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</si>
  <si>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</si>
  <si>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</si>
  <si>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</si>
  <si>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</si>
  <si>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</si>
  <si>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</si>
  <si>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</si>
  <si>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</si>
  <si>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</si>
  <si>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</si>
  <si>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</si>
  <si>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</si>
  <si>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</si>
  <si>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</si>
  <si>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</si>
  <si>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</si>
  <si>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</si>
  <si>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</si>
  <si>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</si>
  <si>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</si>
  <si>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</si>
  <si>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</si>
  <si>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</si>
  <si>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</si>
  <si>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</si>
  <si>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</si>
  <si>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</si>
  <si>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</si>
  <si>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</si>
  <si>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</si>
  <si>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</si>
  <si>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</si>
  <si>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</si>
  <si>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</si>
  <si>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</si>
  <si>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</si>
  <si>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</si>
  <si>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</si>
  <si>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</si>
  <si>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</si>
  <si>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</si>
  <si>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</si>
  <si>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</si>
  <si>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</si>
  <si>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</si>
  <si>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</si>
  <si>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</si>
  <si>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</si>
  <si>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</si>
  <si>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</si>
  <si>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</si>
  <si>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</si>
  <si>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</si>
  <si>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</si>
  <si>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</si>
  <si>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</si>
  <si>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</si>
  <si>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</si>
  <si>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</si>
  <si>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</si>
  <si>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</si>
  <si>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</si>
  <si>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</si>
  <si>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</si>
  <si>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</si>
  <si>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</si>
  <si>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</si>
  <si>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</si>
  <si>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</si>
  <si>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</si>
  <si>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</si>
  <si>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</si>
  <si>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</si>
  <si>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</si>
  <si>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</si>
  <si>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</si>
  <si>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</si>
  <si>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</si>
  <si>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</si>
  <si>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</si>
  <si>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</si>
  <si>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</si>
  <si>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</si>
  <si>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</si>
  <si>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</si>
  <si>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</si>
  <si>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</si>
  <si>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</si>
  <si>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</si>
  <si>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</si>
  <si>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</si>
  <si>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</si>
  <si>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</si>
  <si>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</si>
  <si>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</si>
  <si>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</si>
  <si>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</si>
  <si>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</si>
  <si>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</si>
  <si>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</si>
  <si>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</si>
  <si>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</si>
  <si>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</si>
  <si>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</si>
  <si>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</si>
  <si>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</si>
  <si>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</si>
  <si>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</si>
  <si>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</si>
  <si>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</si>
  <si>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</si>
  <si>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</si>
  <si>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</si>
  <si>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</si>
  <si>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</si>
  <si>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</si>
  <si>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</si>
  <si>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</si>
  <si>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</si>
  <si>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</si>
  <si>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</si>
  <si>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</si>
  <si>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</si>
  <si>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</si>
  <si>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</si>
  <si>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</si>
  <si>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</si>
  <si>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</si>
  <si>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</si>
  <si>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</si>
  <si>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</si>
  <si>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</si>
  <si>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</si>
  <si>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</si>
  <si>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</si>
  <si>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</si>
  <si>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</si>
  <si>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</si>
  <si>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</si>
  <si>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</si>
  <si>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</si>
  <si>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</si>
  <si>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</si>
  <si>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</si>
  <si>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</si>
  <si>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</si>
  <si>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</si>
  <si>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</si>
  <si>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</si>
  <si>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</si>
  <si>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</si>
  <si>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</si>
  <si>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</si>
  <si>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</si>
  <si>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</si>
  <si>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</si>
  <si>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</si>
  <si>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</si>
  <si>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</si>
  <si>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</si>
  <si>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</si>
  <si>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</si>
  <si>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</si>
  <si>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</si>
  <si>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</si>
  <si>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</si>
  <si>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</si>
  <si>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</si>
  <si>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</si>
  <si>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</si>
  <si>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</si>
  <si>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</si>
  <si>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</si>
  <si>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</si>
  <si>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</si>
  <si>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</si>
  <si>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</si>
  <si>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</si>
  <si>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</si>
  <si>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</si>
  <si>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</si>
  <si>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</si>
  <si>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</si>
  <si>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</si>
  <si>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</si>
  <si>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</si>
  <si>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</si>
  <si>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</si>
  <si>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</si>
  <si>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</si>
  <si>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</si>
  <si>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</si>
  <si>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</si>
  <si>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</si>
  <si>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</si>
  <si>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</si>
  <si>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</si>
  <si>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</si>
  <si>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</si>
  <si>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</si>
  <si>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</si>
  <si>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</si>
  <si>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</si>
  <si>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</si>
  <si>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</si>
  <si>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</si>
  <si>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</si>
  <si>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</si>
  <si>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</si>
  <si>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</si>
  <si>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</si>
  <si>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</si>
  <si>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</si>
  <si>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</si>
  <si>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</si>
  <si>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</si>
  <si>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</si>
  <si>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</si>
  <si>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</si>
  <si>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</si>
  <si>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</si>
  <si>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</si>
  <si>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</si>
  <si>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</si>
  <si>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</si>
  <si>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</si>
  <si>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</si>
  <si>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</si>
  <si>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</si>
  <si>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</si>
  <si>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</si>
  <si>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</si>
  <si>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</si>
  <si>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</si>
  <si>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</si>
  <si>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</si>
  <si>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</si>
  <si>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</si>
  <si>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</si>
  <si>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</si>
  <si>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</si>
  <si>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</si>
  <si>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</si>
  <si>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</si>
  <si>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</si>
  <si>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</si>
  <si>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</si>
  <si>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</si>
  <si>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</si>
  <si>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</si>
  <si>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</si>
  <si>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</si>
  <si>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</si>
  <si>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</si>
  <si>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</si>
  <si>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</si>
  <si>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</si>
  <si>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</si>
  <si>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</si>
  <si>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</si>
  <si>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</si>
  <si>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</si>
  <si>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</si>
  <si>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</si>
  <si>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</si>
  <si>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</si>
  <si>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</si>
  <si>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</si>
  <si>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</si>
  <si>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</si>
  <si>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</si>
  <si>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</si>
  <si>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</si>
  <si>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</si>
  <si>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</si>
  <si>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</si>
  <si>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</si>
  <si>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</si>
  <si>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</si>
  <si>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</si>
  <si>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</si>
  <si>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</si>
  <si>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</si>
  <si>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</si>
  <si>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</si>
  <si>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</si>
  <si>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</si>
  <si>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</si>
  <si>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</si>
  <si>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</si>
  <si>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</si>
  <si>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</si>
  <si>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</si>
  <si>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</si>
  <si>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</si>
  <si>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</si>
  <si>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</si>
  <si>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</si>
  <si>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</si>
  <si>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</si>
  <si>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</si>
  <si>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</si>
  <si>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</si>
  <si>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</si>
  <si>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</si>
  <si>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</si>
  <si>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</si>
  <si>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</si>
  <si>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</si>
  <si>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</si>
  <si>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</si>
  <si>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</si>
  <si>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</si>
  <si>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</si>
  <si>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</si>
  <si>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</si>
  <si>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</si>
  <si>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</si>
  <si>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</si>
  <si>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</si>
  <si>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</si>
  <si>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</si>
  <si>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</si>
  <si>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</si>
  <si>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</si>
  <si>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</si>
  <si>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</si>
  <si>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</si>
  <si>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</si>
  <si>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</si>
  <si>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</si>
  <si>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</si>
  <si>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</si>
  <si>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</si>
  <si>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</si>
  <si>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</si>
  <si>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</si>
  <si>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</si>
  <si>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</si>
  <si>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</si>
  <si>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</si>
  <si>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</si>
  <si>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</si>
  <si>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</si>
  <si>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</si>
  <si>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</si>
  <si>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</si>
  <si>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</si>
  <si>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</si>
  <si>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</si>
  <si>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</si>
  <si>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</si>
  <si>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</si>
  <si>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</si>
  <si>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</si>
  <si>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</si>
  <si>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</si>
  <si>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</si>
  <si>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</si>
  <si>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</si>
  <si>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</si>
  <si>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</si>
  <si>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</si>
  <si>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</si>
  <si>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</si>
  <si>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</si>
  <si>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</si>
  <si>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</si>
  <si>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</si>
  <si>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</si>
  <si>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</si>
  <si>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</si>
  <si>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</si>
  <si>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</si>
  <si>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</si>
  <si>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</si>
  <si>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</si>
  <si>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</si>
  <si>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</si>
  <si>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</si>
  <si>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</si>
  <si>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</si>
  <si>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</si>
  <si>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</si>
  <si>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</si>
  <si>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</si>
  <si>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</si>
  <si>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</si>
  <si>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</si>
  <si>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</si>
  <si>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</si>
  <si>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</si>
  <si>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</si>
  <si>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</si>
  <si>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</si>
  <si>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</si>
  <si>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</si>
  <si>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</si>
  <si>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</si>
  <si>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</si>
  <si>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</si>
  <si>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</si>
  <si>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</si>
  <si>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</si>
  <si>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</si>
  <si>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</si>
  <si>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</si>
  <si>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</si>
  <si>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</si>
  <si>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</si>
  <si>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</si>
  <si>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</si>
  <si>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</si>
  <si>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</si>
  <si>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</si>
  <si>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</si>
  <si>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</si>
  <si>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</si>
  <si>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</si>
  <si>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</si>
  <si>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</si>
  <si>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</si>
  <si>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</si>
  <si>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</si>
  <si>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</si>
  <si>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</si>
  <si>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</si>
  <si>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</si>
  <si>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</si>
  <si>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</si>
  <si>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</si>
  <si>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</si>
  <si>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</si>
  <si>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</si>
  <si>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</si>
  <si>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</si>
  <si>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</si>
  <si>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</si>
  <si>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</si>
  <si>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</si>
  <si>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</si>
  <si>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</si>
  <si>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</si>
  <si>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</si>
  <si>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</si>
  <si>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</si>
  <si>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</si>
  <si>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</si>
  <si>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</si>
  <si>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</si>
  <si>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</si>
  <si>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</si>
  <si>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</si>
  <si>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</si>
  <si>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</si>
  <si>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</si>
  <si>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</si>
  <si>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</si>
  <si>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</si>
  <si>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</si>
  <si>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</si>
  <si>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</si>
  <si>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</si>
  <si>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</si>
  <si>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</si>
  <si>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</si>
  <si>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</si>
  <si>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</si>
  <si>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</si>
  <si>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</si>
  <si>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</si>
  <si>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</si>
  <si>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</si>
  <si>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</si>
  <si>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</si>
  <si>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</si>
  <si>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</si>
  <si>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</si>
  <si>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</si>
  <si>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</si>
  <si>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</si>
  <si>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</si>
  <si>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</si>
  <si>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</si>
  <si>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</si>
  <si>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</si>
  <si>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</si>
  <si>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</si>
  <si>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</si>
  <si>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</si>
  <si>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</si>
  <si>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</si>
  <si>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</si>
  <si>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</si>
  <si>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</si>
  <si>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</si>
  <si>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</si>
  <si>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</si>
  <si>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</si>
  <si>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</si>
  <si>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</si>
  <si>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</si>
  <si>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</si>
  <si>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</si>
  <si>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</si>
  <si>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</si>
  <si>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</si>
  <si>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</si>
  <si>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</si>
  <si>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</si>
  <si>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</si>
  <si>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</si>
  <si>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</si>
  <si>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</si>
  <si>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</si>
  <si>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</si>
  <si>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</si>
  <si>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</si>
  <si>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</si>
  <si>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</si>
  <si>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</si>
  <si>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</si>
  <si>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</si>
  <si>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</si>
  <si>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</si>
  <si>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</si>
  <si>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</si>
  <si>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</si>
  <si>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</si>
  <si>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</si>
  <si>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</si>
  <si>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</si>
  <si>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</si>
  <si>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</si>
  <si>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</si>
  <si>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</si>
  <si>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</si>
  <si>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</si>
  <si>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</si>
  <si>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</si>
  <si>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</si>
  <si>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</si>
  <si>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</si>
  <si>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</si>
  <si>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</si>
  <si>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</si>
  <si>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</si>
  <si>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</si>
  <si>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</si>
  <si>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</si>
  <si>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</si>
  <si>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</si>
  <si>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</si>
  <si>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</si>
  <si>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</si>
  <si>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</si>
  <si>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</si>
  <si>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</si>
  <si>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</si>
  <si>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</si>
  <si>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</si>
  <si>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</si>
  <si>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</si>
  <si>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</si>
  <si>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</si>
  <si>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</si>
  <si>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</si>
  <si>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</si>
  <si>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</si>
  <si>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</si>
  <si>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</si>
  <si>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</si>
  <si>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</si>
  <si>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</si>
  <si>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</si>
  <si>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</si>
  <si>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</si>
  <si>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</si>
  <si>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</si>
  <si>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</si>
  <si>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</si>
  <si>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</si>
  <si>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</si>
  <si>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</si>
  <si>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</si>
  <si>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</si>
  <si>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</si>
  <si>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</si>
  <si>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</si>
  <si>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</si>
  <si>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</si>
  <si>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</si>
  <si>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</si>
  <si>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</si>
  <si>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</si>
  <si>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</si>
  <si>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</si>
  <si>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</si>
  <si>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</si>
  <si>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</si>
  <si>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</si>
  <si>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</si>
  <si>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</si>
  <si>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</si>
  <si>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</si>
  <si>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</si>
  <si>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</si>
  <si>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</si>
  <si>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</si>
  <si>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</si>
  <si>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</si>
  <si>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</si>
  <si>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</si>
  <si>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</si>
  <si>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</si>
  <si>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</si>
  <si>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</si>
  <si>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</si>
  <si>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</si>
  <si>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</si>
  <si>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</si>
  <si>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</si>
  <si>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</si>
  <si>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</si>
  <si>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</si>
  <si>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</si>
  <si>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</si>
  <si>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</si>
  <si>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</si>
  <si>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</si>
  <si>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</si>
  <si>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</si>
  <si>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</si>
  <si>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</si>
  <si>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</si>
  <si>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</si>
  <si>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</si>
  <si>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</si>
  <si>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</si>
  <si>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</si>
  <si>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</si>
  <si>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</si>
  <si>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</si>
  <si>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</si>
  <si>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</si>
  <si>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</si>
  <si>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</si>
  <si>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</si>
  <si>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</si>
  <si>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</si>
  <si>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</si>
  <si>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</si>
  <si>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</si>
  <si>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</si>
  <si>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</si>
  <si>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</si>
  <si>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</si>
  <si>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</si>
  <si>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</si>
  <si>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</si>
  <si>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</si>
  <si>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</si>
  <si>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</si>
  <si>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</si>
  <si>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</si>
  <si>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</si>
  <si>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</si>
  <si>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</si>
  <si>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</si>
  <si>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</si>
  <si>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</si>
  <si>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</si>
  <si>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</si>
  <si>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</si>
  <si>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</si>
  <si>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</si>
  <si>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</si>
  <si>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</si>
  <si>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</si>
  <si>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</si>
  <si>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</si>
  <si>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</si>
  <si>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</si>
  <si>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</si>
  <si>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</si>
  <si>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</si>
  <si>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</si>
  <si>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</si>
  <si>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</si>
  <si>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</si>
  <si>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</si>
  <si>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</si>
  <si>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</si>
  <si>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</si>
  <si>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</si>
  <si>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</si>
  <si>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</si>
  <si>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</si>
  <si>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</si>
  <si>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</si>
  <si>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</si>
  <si>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</si>
  <si>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</si>
  <si>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</si>
  <si>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</si>
  <si>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</si>
  <si>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</si>
  <si>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</si>
  <si>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</si>
  <si>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</si>
  <si>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</si>
  <si>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</si>
  <si>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</si>
  <si>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</si>
  <si>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</si>
  <si>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</si>
  <si>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</si>
  <si>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</si>
  <si>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</si>
  <si>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</si>
  <si>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</si>
  <si>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</si>
  <si>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</si>
  <si>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</si>
  <si>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</si>
  <si>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</si>
  <si>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</si>
  <si>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</si>
  <si>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</si>
  <si>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</si>
  <si>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</si>
  <si>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</si>
  <si>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</si>
  <si>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</si>
  <si>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</si>
  <si>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</si>
  <si>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</si>
  <si>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</si>
  <si>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</si>
  <si>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</si>
  <si>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</si>
  <si>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</si>
  <si>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</si>
  <si>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</si>
  <si>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</si>
  <si>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</si>
  <si>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</si>
  <si>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</si>
  <si>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</si>
  <si>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</si>
  <si>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</si>
  <si>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</si>
  <si>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</si>
  <si>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</si>
  <si>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</si>
  <si>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</si>
  <si>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</si>
  <si>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</si>
  <si>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</si>
  <si>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</si>
  <si>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</si>
  <si>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</si>
  <si>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</si>
  <si>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</si>
  <si>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</si>
  <si>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</si>
  <si>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</si>
  <si>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</si>
  <si>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</si>
  <si>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</si>
  <si>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</si>
  <si>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</si>
  <si>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</si>
  <si>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</si>
  <si>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</si>
  <si>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</si>
  <si>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</si>
  <si>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</si>
  <si>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</si>
  <si>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</si>
  <si>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</si>
  <si>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</si>
  <si>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</si>
  <si>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</si>
  <si>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</si>
  <si>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</si>
  <si>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</si>
  <si>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</si>
  <si>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</si>
  <si>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</si>
  <si>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</si>
  <si>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</si>
  <si>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</si>
  <si>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</si>
  <si>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</si>
  <si>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</si>
  <si>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</si>
  <si>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</si>
  <si>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</si>
  <si>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</si>
  <si>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</si>
  <si>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</si>
  <si>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</si>
  <si>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</si>
  <si>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</si>
  <si>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</si>
  <si>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</si>
  <si>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</si>
  <si>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</si>
  <si>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</si>
  <si>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</si>
  <si>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</si>
  <si>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</si>
  <si>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</si>
  <si>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</si>
  <si>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</si>
  <si>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</si>
  <si>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</si>
  <si>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</si>
  <si>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</si>
  <si>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</si>
  <si>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</si>
  <si>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</si>
  <si>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</si>
  <si>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</si>
  <si>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</si>
  <si>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</si>
  <si>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</si>
  <si>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</si>
  <si>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</si>
  <si>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</si>
  <si>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</si>
  <si>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</si>
  <si>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</si>
  <si>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</si>
  <si>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</si>
  <si>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</si>
  <si>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</si>
  <si>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</si>
  <si>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</si>
  <si>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</si>
  <si>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</si>
  <si>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</si>
  <si>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</si>
  <si>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</si>
  <si>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</si>
  <si>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</si>
  <si>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</si>
  <si>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</si>
  <si>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</si>
  <si>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</si>
  <si>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</si>
  <si>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</si>
  <si>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</si>
  <si>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</si>
  <si>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</si>
  <si>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</si>
  <si>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</si>
  <si>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</si>
  <si>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</si>
  <si>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</si>
  <si>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</si>
  <si>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</si>
  <si>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</si>
  <si>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</si>
  <si>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</si>
  <si>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</si>
  <si>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</si>
  <si>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</si>
  <si>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</si>
  <si>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</si>
  <si>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</si>
  <si>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</si>
  <si>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</si>
  <si>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</si>
  <si>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</si>
  <si>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</si>
  <si>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</si>
  <si>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</si>
  <si>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</si>
  <si>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</si>
  <si>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</si>
  <si>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</si>
  <si>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</si>
  <si>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</si>
  <si>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</si>
  <si>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</si>
  <si>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</si>
  <si>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</si>
  <si>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</si>
  <si>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</si>
  <si>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</si>
  <si>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</si>
  <si>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</si>
  <si>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</si>
  <si>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</si>
  <si>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</si>
  <si>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</si>
  <si>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</si>
  <si>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</si>
  <si>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</si>
  <si>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</si>
  <si>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</si>
  <si>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</si>
  <si>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</si>
  <si>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</si>
  <si>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</si>
  <si>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</si>
  <si>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</si>
  <si>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</si>
  <si>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</si>
  <si>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</si>
  <si>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</si>
  <si>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</si>
  <si>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</si>
  <si>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</si>
  <si>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</si>
  <si>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</si>
  <si>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</si>
  <si>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</si>
  <si>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</si>
  <si>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</si>
  <si>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</si>
  <si>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</si>
  <si>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</si>
  <si>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</si>
  <si>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</si>
  <si>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</si>
  <si>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</si>
  <si>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</si>
  <si>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</si>
  <si>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</si>
  <si>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</si>
  <si>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</si>
  <si>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</si>
  <si>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</si>
  <si>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</si>
  <si>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</si>
  <si>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</si>
  <si>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</si>
  <si>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</si>
  <si>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</si>
  <si>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</si>
  <si>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</si>
  <si>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</si>
  <si>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</si>
  <si>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</si>
  <si>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</si>
  <si>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</si>
  <si>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</si>
  <si>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</si>
  <si>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</si>
  <si>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</si>
  <si>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</si>
  <si>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</si>
  <si>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</si>
  <si>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</si>
  <si>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</si>
  <si>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</si>
  <si>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</si>
  <si>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</si>
  <si>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</si>
  <si>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</si>
  <si>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</si>
  <si>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</si>
  <si>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</si>
  <si>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</si>
  <si>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</si>
  <si>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</si>
  <si>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</si>
  <si>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</si>
  <si>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</si>
  <si>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</si>
  <si>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</si>
  <si>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</si>
  <si>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</si>
  <si>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</si>
  <si>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</si>
  <si>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</si>
  <si>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</si>
  <si>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</si>
  <si>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</si>
  <si>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</si>
  <si>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</si>
  <si>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</si>
  <si>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</si>
  <si>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</si>
  <si>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</si>
  <si>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</si>
  <si>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</si>
  <si>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</si>
  <si>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</si>
  <si>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</si>
  <si>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</si>
  <si>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</si>
  <si>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</si>
  <si>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</si>
  <si>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</si>
  <si>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</si>
  <si>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</si>
  <si>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</si>
  <si>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</si>
  <si>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</si>
  <si>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</si>
  <si>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</si>
  <si>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</si>
  <si>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</si>
  <si>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</si>
  <si>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</si>
  <si>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</si>
  <si>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</si>
  <si>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</si>
  <si>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</si>
  <si>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</si>
  <si>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</si>
  <si>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</si>
  <si>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</si>
  <si>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</si>
  <si>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</si>
  <si>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</si>
  <si>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</si>
  <si>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</si>
  <si>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</si>
  <si>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</si>
  <si>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</si>
  <si>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</si>
  <si>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</si>
  <si>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</si>
  <si>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</si>
  <si>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</si>
  <si>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</si>
  <si>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</si>
  <si>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</si>
  <si>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</si>
  <si>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</si>
  <si>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</si>
  <si>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</si>
  <si>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</si>
  <si>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</si>
  <si>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</si>
  <si>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</si>
  <si>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</si>
  <si>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</si>
  <si>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</si>
  <si>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</si>
  <si>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</si>
  <si>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</si>
  <si>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</si>
  <si>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</si>
  <si>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</si>
  <si>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</si>
  <si>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</si>
  <si>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</si>
  <si>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</si>
  <si>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</si>
  <si>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</si>
  <si>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</si>
  <si>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</si>
  <si>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</si>
  <si>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</si>
  <si>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</si>
  <si>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</si>
  <si>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</si>
  <si>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</si>
  <si>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</si>
  <si>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</si>
  <si>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</si>
  <si>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</si>
  <si>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</si>
  <si>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</si>
  <si>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</si>
  <si>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</si>
  <si>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</si>
  <si>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</si>
  <si>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</si>
  <si>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</si>
  <si>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</si>
  <si>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</si>
  <si>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</si>
  <si>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</si>
  <si>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</si>
  <si>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</si>
  <si>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</si>
  <si>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</si>
  <si>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</si>
  <si>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</si>
  <si>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</si>
  <si>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</si>
  <si>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</si>
  <si>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</si>
  <si>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</si>
  <si>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</si>
  <si>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</si>
  <si>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</si>
  <si>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</si>
  <si>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</si>
  <si>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</si>
  <si>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</si>
  <si>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</si>
  <si>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</si>
  <si>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</si>
  <si>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</si>
  <si>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</si>
  <si>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</si>
  <si>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</si>
  <si>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</si>
  <si>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</si>
  <si>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</si>
  <si>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</si>
  <si>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</si>
  <si>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</si>
  <si>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</si>
  <si>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</si>
  <si>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</si>
  <si>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</si>
  <si>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</si>
  <si>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</si>
  <si>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</si>
  <si>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</si>
  <si>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</si>
  <si>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</si>
  <si>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</si>
  <si>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</si>
  <si>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</si>
  <si>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</si>
  <si>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</si>
  <si>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</si>
  <si>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</si>
  <si>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</si>
  <si>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</si>
  <si>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</si>
  <si>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</si>
  <si>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</si>
  <si>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</si>
  <si>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</si>
  <si>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</si>
  <si>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</si>
  <si>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</si>
  <si>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</si>
  <si>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</si>
  <si>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</si>
  <si>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</si>
  <si>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</si>
  <si>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</si>
  <si>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</si>
  <si>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</si>
  <si>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</si>
  <si>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</si>
  <si>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</si>
  <si>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</si>
  <si>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</si>
  <si>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</si>
  <si>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</si>
  <si>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</si>
  <si>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</si>
  <si>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</si>
  <si>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</si>
  <si>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</si>
  <si>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</si>
  <si>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</si>
  <si>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</si>
  <si>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</si>
  <si>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</si>
  <si>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</si>
  <si>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</si>
  <si>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</si>
  <si>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</si>
  <si>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</si>
  <si>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</si>
  <si>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</si>
  <si>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</si>
  <si>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</si>
  <si>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</si>
  <si>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</si>
  <si>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</si>
  <si>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</si>
  <si>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</si>
  <si>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</si>
  <si>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</si>
  <si>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</si>
  <si>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</si>
  <si>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</si>
  <si>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</si>
  <si>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</si>
  <si>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</si>
  <si>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</si>
  <si>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</si>
  <si>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</si>
  <si>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</si>
  <si>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</si>
  <si>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</si>
  <si>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</si>
  <si>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</si>
  <si>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</si>
  <si>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</si>
  <si>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</si>
  <si>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</si>
  <si>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</si>
  <si>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</si>
  <si>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</si>
  <si>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</si>
  <si>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</si>
  <si>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</si>
  <si>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</si>
  <si>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</si>
  <si>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</si>
  <si>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</si>
  <si>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</si>
  <si>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</si>
  <si>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</si>
  <si>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</si>
  <si>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</si>
  <si>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</si>
  <si>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</si>
  <si>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</si>
  <si>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</si>
  <si>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</si>
  <si>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</si>
  <si>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</si>
  <si>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</si>
  <si>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</si>
  <si>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</si>
  <si>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</si>
  <si>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</si>
  <si>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</si>
  <si>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</si>
  <si>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</si>
  <si>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</si>
  <si>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</si>
  <si>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</si>
  <si>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</si>
  <si>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</si>
  <si>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</si>
  <si>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</si>
  <si>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</si>
  <si>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</si>
  <si>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</si>
  <si>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</si>
  <si>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</si>
  <si>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</si>
  <si>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</si>
  <si>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</si>
  <si>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</si>
  <si>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</si>
  <si>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</si>
  <si>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</si>
  <si>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</si>
  <si>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</si>
  <si>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</si>
  <si>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</si>
  <si>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</si>
  <si>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</si>
  <si>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</si>
  <si>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</si>
  <si>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</si>
  <si>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</si>
  <si>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</si>
  <si>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</si>
  <si>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</si>
  <si>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</si>
  <si>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</si>
  <si>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</si>
  <si>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</si>
  <si>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</si>
  <si>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</si>
  <si>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</si>
  <si>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</si>
  <si>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</si>
  <si>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</si>
  <si>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</si>
  <si>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</si>
  <si>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</si>
  <si>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</si>
  <si>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</si>
  <si>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</si>
  <si>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</si>
  <si>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</si>
  <si>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</si>
  <si>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</si>
  <si>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</si>
  <si>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</si>
  <si>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</si>
  <si>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</si>
  <si>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</si>
  <si>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</si>
  <si>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</si>
  <si>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</si>
  <si>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</si>
  <si>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</si>
  <si>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</si>
  <si>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</si>
  <si>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</si>
  <si>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</si>
  <si>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</si>
  <si>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</si>
  <si>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</si>
  <si>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</si>
  <si>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</si>
  <si>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</si>
  <si>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</si>
  <si>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</si>
  <si>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</si>
  <si>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</si>
  <si>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</si>
  <si>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</si>
  <si>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</si>
  <si>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</si>
  <si>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</si>
  <si>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</si>
  <si>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</si>
  <si>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</si>
  <si>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</si>
  <si>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</si>
  <si>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</si>
  <si>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</si>
  <si>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</si>
  <si>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</si>
  <si>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</si>
  <si>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</si>
  <si>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</si>
  <si>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</si>
  <si>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</si>
  <si>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</si>
  <si>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</si>
  <si>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</si>
  <si>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</si>
  <si>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</si>
  <si>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</si>
  <si>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</si>
  <si>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</si>
  <si>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</si>
  <si>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</si>
  <si>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</si>
  <si>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</si>
  <si>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</si>
  <si>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</si>
  <si>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</si>
  <si>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</si>
  <si>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</si>
  <si>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</si>
  <si>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</si>
  <si>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</si>
  <si>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</si>
  <si>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</si>
  <si>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</si>
  <si>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</si>
  <si>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</si>
  <si>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</si>
  <si>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</si>
  <si>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</si>
  <si>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</si>
  <si>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</si>
  <si>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</si>
  <si>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</si>
  <si>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</si>
  <si>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</si>
  <si>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</si>
  <si>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</si>
  <si>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</si>
  <si>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</si>
  <si>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</si>
  <si>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</si>
  <si>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</si>
  <si>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</si>
  <si>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</si>
  <si>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</si>
  <si>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</si>
  <si>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</si>
  <si>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</si>
  <si>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</si>
  <si>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</si>
  <si>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</si>
  <si>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</si>
  <si>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</si>
  <si>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</si>
  <si>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</si>
  <si>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</si>
  <si>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</si>
  <si>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</si>
  <si>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</si>
  <si>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</si>
  <si>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</si>
  <si>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</si>
  <si>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</si>
  <si>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</si>
  <si>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</si>
  <si>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</si>
  <si>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</si>
  <si>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</si>
  <si>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</si>
  <si>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</si>
  <si>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</si>
  <si>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</si>
  <si>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</si>
  <si>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</si>
  <si>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</si>
  <si>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</si>
  <si>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</si>
  <si>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</si>
  <si>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</si>
  <si>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</si>
  <si>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</si>
  <si>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</si>
  <si>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</si>
  <si>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</si>
  <si>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</si>
  <si>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</si>
  <si>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</si>
  <si>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</si>
  <si>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</si>
  <si>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</si>
  <si>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</si>
  <si>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</si>
  <si>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</si>
  <si>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</si>
  <si>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</si>
  <si>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</si>
  <si>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</si>
  <si>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</si>
  <si>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</si>
  <si>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</si>
  <si>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</si>
  <si>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</si>
  <si>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</si>
  <si>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</si>
  <si>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</si>
  <si>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</si>
  <si>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</si>
  <si>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</si>
  <si>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</si>
  <si>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</si>
  <si>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</si>
  <si>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</si>
  <si>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</si>
  <si>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</si>
  <si>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</si>
  <si>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</si>
  <si>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</si>
  <si>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</si>
  <si>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</si>
  <si>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</si>
  <si>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</si>
  <si>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</si>
  <si>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</si>
  <si>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</si>
  <si>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</si>
  <si>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</si>
  <si>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</si>
  <si>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</si>
  <si>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</si>
  <si>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</si>
  <si>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</si>
  <si>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</si>
  <si>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</si>
  <si>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</si>
  <si>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</si>
  <si>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</si>
  <si>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</si>
  <si>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</si>
  <si>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</si>
  <si>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</si>
  <si>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</si>
  <si>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</si>
  <si>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</si>
  <si>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</si>
  <si>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</si>
  <si>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</si>
  <si>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</si>
  <si>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</si>
  <si>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</si>
  <si>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</si>
  <si>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</si>
  <si>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</si>
  <si>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</si>
  <si>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</si>
  <si>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</si>
  <si>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</si>
  <si>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</si>
  <si>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</si>
  <si>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</si>
  <si>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</si>
  <si>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</si>
  <si>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</si>
  <si>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</si>
  <si>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</si>
  <si>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</si>
  <si>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</si>
  <si>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</si>
  <si>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</si>
  <si>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</si>
  <si>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</si>
  <si>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</si>
  <si>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</si>
  <si>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</si>
  <si>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</si>
  <si>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</si>
  <si>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</si>
  <si>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</si>
  <si>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</si>
  <si>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</si>
  <si>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</si>
  <si>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</si>
  <si>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</si>
  <si>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</si>
  <si>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</si>
  <si>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</si>
  <si>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</si>
  <si>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</si>
  <si>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</si>
  <si>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</si>
  <si>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</si>
  <si>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</si>
  <si>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</si>
  <si>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</si>
  <si>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</si>
  <si>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</si>
  <si>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</si>
  <si>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</si>
  <si>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</si>
  <si>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</si>
  <si>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</si>
  <si>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</si>
  <si>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</si>
  <si>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</si>
  <si>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</si>
  <si>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</si>
  <si>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</si>
  <si>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</si>
  <si>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</si>
  <si>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</si>
  <si>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</si>
  <si>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</si>
  <si>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</si>
  <si>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</si>
  <si>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</si>
  <si>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</si>
  <si>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</si>
  <si>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</si>
  <si>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</si>
  <si>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</si>
  <si>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</si>
  <si>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</si>
  <si>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</si>
  <si>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</si>
  <si>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</si>
  <si>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</si>
  <si>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</si>
  <si>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</si>
  <si>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</si>
  <si>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</si>
  <si>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</si>
  <si>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</si>
  <si>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</si>
  <si>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</si>
  <si>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</si>
  <si>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</si>
  <si>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</si>
  <si>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</si>
  <si>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</si>
  <si>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</si>
  <si>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</si>
  <si>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</si>
  <si>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</si>
  <si>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</si>
  <si>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</si>
  <si>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</si>
  <si>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</si>
  <si>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</si>
  <si>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</si>
  <si>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</si>
  <si>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</si>
  <si>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</si>
  <si>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</si>
  <si>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</si>
  <si>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</si>
  <si>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</si>
  <si>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</si>
  <si>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</si>
  <si>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</si>
  <si>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</si>
  <si>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</si>
  <si>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</si>
  <si>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</si>
  <si>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</si>
  <si>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</si>
  <si>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</si>
  <si>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</si>
  <si>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</si>
  <si>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</si>
  <si>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</si>
  <si>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</si>
  <si>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</si>
  <si>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</si>
  <si>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</si>
  <si>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</si>
  <si>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</si>
  <si>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</si>
  <si>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</si>
  <si>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</si>
  <si>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</si>
  <si>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</si>
  <si>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</si>
  <si>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</si>
  <si>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</si>
  <si>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</si>
  <si>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</si>
  <si>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</si>
  <si>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</si>
  <si>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</si>
  <si>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</si>
  <si>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</si>
  <si>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</si>
  <si>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</si>
  <si>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</si>
  <si>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</si>
  <si>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</si>
  <si>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</si>
  <si>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</si>
  <si>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</si>
  <si>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</si>
  <si>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</si>
  <si>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</si>
  <si>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</si>
  <si>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</si>
  <si>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</si>
  <si>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</si>
  <si>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</si>
  <si>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</si>
  <si>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</si>
  <si>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</si>
  <si>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</si>
  <si>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</si>
  <si>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</si>
  <si>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</si>
  <si>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</si>
  <si>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</si>
  <si>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</si>
  <si>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</si>
  <si>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</si>
  <si>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</si>
  <si>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</si>
  <si>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</si>
  <si>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</si>
  <si>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</si>
  <si>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</si>
  <si>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</si>
  <si>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</si>
  <si>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</si>
  <si>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</si>
  <si>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</si>
  <si>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</si>
  <si>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</si>
  <si>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</si>
  <si>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</si>
  <si>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</si>
  <si>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</si>
  <si>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</si>
  <si>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</si>
  <si>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</si>
  <si>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</si>
  <si>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</si>
  <si>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</si>
  <si>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</si>
  <si>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</si>
  <si>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</si>
  <si>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</si>
  <si>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</si>
  <si>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</si>
  <si>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</si>
  <si>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</si>
  <si>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</si>
  <si>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</si>
  <si>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</si>
  <si>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</si>
  <si>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</si>
  <si>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</si>
  <si>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</si>
  <si>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</si>
  <si>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</si>
  <si>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</si>
  <si>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</si>
  <si>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</si>
  <si>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</si>
  <si>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</si>
  <si>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</si>
  <si>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</si>
  <si>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</si>
  <si>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</si>
  <si>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</si>
  <si>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</si>
  <si>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</si>
  <si>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</si>
  <si>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</si>
  <si>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</si>
  <si>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</si>
  <si>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</si>
  <si>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</si>
  <si>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</si>
  <si>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</si>
  <si>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</si>
  <si>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</si>
  <si>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</si>
  <si>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</si>
  <si>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</si>
  <si>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</si>
  <si>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</si>
  <si>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</si>
  <si>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</si>
  <si>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</si>
  <si>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</si>
  <si>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</si>
  <si>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</si>
  <si>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</si>
  <si>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</si>
  <si>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</si>
  <si>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</si>
  <si>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</si>
  <si>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</si>
  <si>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</si>
  <si>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</si>
  <si>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</si>
  <si>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</si>
  <si>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</si>
  <si>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</si>
  <si>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</si>
  <si>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</si>
  <si>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</si>
  <si>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</si>
  <si>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</si>
  <si>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</si>
  <si>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</si>
  <si>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</si>
  <si>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</si>
  <si>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</si>
  <si>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</si>
  <si>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</si>
  <si>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</si>
  <si>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</si>
  <si>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</si>
  <si>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</si>
  <si>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</si>
  <si>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</si>
  <si>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</si>
  <si>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</si>
  <si>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</si>
  <si>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</si>
  <si>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</si>
  <si>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</si>
  <si>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</si>
  <si>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</si>
  <si>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</si>
  <si>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</si>
  <si>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</si>
  <si>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</si>
  <si>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</si>
  <si>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</si>
  <si>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</si>
  <si>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</si>
  <si>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</si>
  <si>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</si>
  <si>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</si>
  <si>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</si>
  <si>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</si>
  <si>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</si>
  <si>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</si>
  <si>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</si>
  <si>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</si>
  <si>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</si>
  <si>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</si>
  <si>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</si>
  <si>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</si>
  <si>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</si>
  <si>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</si>
  <si>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</si>
  <si>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</si>
  <si>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</si>
  <si>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</si>
  <si>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</si>
  <si>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</si>
  <si>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</si>
  <si>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</si>
  <si>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</si>
  <si>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</si>
  <si>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</si>
  <si>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</si>
  <si>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</si>
  <si>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</si>
  <si>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</si>
  <si>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</si>
  <si>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</si>
  <si>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</si>
  <si>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</si>
  <si>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</si>
  <si>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</si>
  <si>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</si>
  <si>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</si>
  <si>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</si>
  <si>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</si>
  <si>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</si>
  <si>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</si>
  <si>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</si>
  <si>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</si>
  <si>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</si>
  <si>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</si>
  <si>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</si>
  <si>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</si>
  <si>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</si>
  <si>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</si>
  <si>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</si>
  <si>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</si>
  <si>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</si>
  <si>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</si>
  <si>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</si>
  <si>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</si>
  <si>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</si>
  <si>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</si>
  <si>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</si>
  <si>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</si>
  <si>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</si>
  <si>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</si>
  <si>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</si>
  <si>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</si>
  <si>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</si>
  <si>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</si>
  <si>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</si>
  <si>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</si>
  <si>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</si>
  <si>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</si>
  <si>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</si>
  <si>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</si>
  <si>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</si>
  <si>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</si>
  <si>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</si>
  <si>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</si>
  <si>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</si>
  <si>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</si>
  <si>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</si>
  <si>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</si>
  <si>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</si>
  <si>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</si>
  <si>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</si>
  <si>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</si>
  <si>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</si>
  <si>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</si>
  <si>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</si>
  <si>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</si>
  <si>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</si>
  <si>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</si>
  <si>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</si>
  <si>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</si>
  <si>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</si>
  <si>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</si>
  <si>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</si>
  <si>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</si>
  <si>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</si>
  <si>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</si>
  <si>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</si>
  <si>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</si>
  <si>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</si>
  <si>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</si>
  <si>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</si>
  <si>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</si>
  <si>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</si>
  <si>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</si>
  <si>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</si>
  <si>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</si>
  <si>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</si>
  <si>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</si>
  <si>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</si>
  <si>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</si>
  <si>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</si>
  <si>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</si>
  <si>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</si>
  <si>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</si>
  <si>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</si>
  <si>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</si>
  <si>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</si>
  <si>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</si>
  <si>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</si>
  <si>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</si>
  <si>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</si>
  <si>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</si>
  <si>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</si>
  <si>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</si>
  <si>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</si>
  <si>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</si>
  <si>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</si>
  <si>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</si>
  <si>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</si>
  <si>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</si>
  <si>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</si>
  <si>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</si>
  <si>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</si>
  <si>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</si>
  <si>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</si>
  <si>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</si>
  <si>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</si>
  <si>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</si>
  <si>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</si>
  <si>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</si>
  <si>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</si>
  <si>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</si>
  <si>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</si>
  <si>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</si>
  <si>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</si>
  <si>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</si>
  <si>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</si>
  <si>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</si>
  <si>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</si>
  <si>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</si>
  <si>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</si>
  <si>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</si>
  <si>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</si>
  <si>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</si>
  <si>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</si>
  <si>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</si>
  <si>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</si>
  <si>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</si>
  <si>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</si>
  <si>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</si>
  <si>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</si>
  <si>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</si>
  <si>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</si>
  <si>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</si>
  <si>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</si>
  <si>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</si>
  <si>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</si>
  <si>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</si>
  <si>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</si>
  <si>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</si>
  <si>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</si>
  <si>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</si>
  <si>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</si>
  <si>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</si>
  <si>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</si>
  <si>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</si>
  <si>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</si>
  <si>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</si>
  <si>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</si>
  <si>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</si>
  <si>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</si>
  <si>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</si>
  <si>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</si>
  <si>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</si>
  <si>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</si>
  <si>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</si>
  <si>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</si>
  <si>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</si>
  <si>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</si>
  <si>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</si>
  <si>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</si>
  <si>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</si>
  <si>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</si>
  <si>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</si>
  <si>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</si>
  <si>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</si>
  <si>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</si>
  <si>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</si>
  <si>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</si>
  <si>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</si>
  <si>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</si>
  <si>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</si>
  <si>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</si>
  <si>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</si>
  <si>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</si>
  <si>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</si>
  <si>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</si>
  <si>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</si>
  <si>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</si>
  <si>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</si>
  <si>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</si>
  <si>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</si>
  <si>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</si>
  <si>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</si>
  <si>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</si>
  <si>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</si>
  <si>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</si>
  <si>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</si>
  <si>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</si>
  <si>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</si>
  <si>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</si>
  <si>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</si>
  <si>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</si>
  <si>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</si>
  <si>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</si>
  <si>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</si>
  <si>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</si>
  <si>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</si>
  <si>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</si>
  <si>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</si>
  <si>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</si>
  <si>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</si>
  <si>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</si>
  <si>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</si>
  <si>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</si>
  <si>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</si>
  <si>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</si>
  <si>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</si>
  <si>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</si>
  <si>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</si>
  <si>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</si>
  <si>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</si>
  <si>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</si>
  <si>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</si>
  <si>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</si>
  <si>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</si>
  <si>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</si>
  <si>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</si>
  <si>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</si>
  <si>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</si>
  <si>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</si>
  <si>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</si>
  <si>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</si>
  <si>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</si>
  <si>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</si>
  <si>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</si>
  <si>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</si>
  <si>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</si>
  <si>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</si>
  <si>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</si>
  <si>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</si>
  <si>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</si>
  <si>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</si>
  <si>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</si>
  <si>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</si>
  <si>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</si>
  <si>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</si>
  <si>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</si>
  <si>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</si>
  <si>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</si>
  <si>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</si>
  <si>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</si>
  <si>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</si>
  <si>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</si>
  <si>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</si>
  <si>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</si>
  <si>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</si>
  <si>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</si>
  <si>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</si>
  <si>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</si>
  <si>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</si>
  <si>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</si>
  <si>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</si>
  <si>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</si>
  <si>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</si>
  <si>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</si>
  <si>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</si>
  <si>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</si>
  <si>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</si>
  <si>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</si>
  <si>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</si>
  <si>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</si>
  <si>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</si>
  <si>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</si>
  <si>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</si>
  <si>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</si>
  <si>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</si>
  <si>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</si>
  <si>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</si>
  <si>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</si>
  <si>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</si>
  <si>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</si>
  <si>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</si>
  <si>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</si>
  <si>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</si>
  <si>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</si>
  <si>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</si>
  <si>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</si>
  <si>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</si>
  <si>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</si>
  <si>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</si>
  <si>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</si>
  <si>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</si>
  <si>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</si>
  <si>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</si>
  <si>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</si>
  <si>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</si>
  <si>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</si>
  <si>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</si>
  <si>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</si>
  <si>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</si>
  <si>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</si>
  <si>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</si>
  <si>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</si>
  <si>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</si>
  <si>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</si>
  <si>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</si>
  <si>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</si>
  <si>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</si>
  <si>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</si>
  <si>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</si>
  <si>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</si>
  <si>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</si>
  <si>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</si>
  <si>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</si>
  <si>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</si>
  <si>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</si>
  <si>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</si>
  <si>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</si>
  <si>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</si>
  <si>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</si>
  <si>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</si>
  <si>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</si>
  <si>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</si>
  <si>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</si>
  <si>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</si>
  <si>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</si>
  <si>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</si>
  <si>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</si>
  <si>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</si>
  <si>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</si>
  <si>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</si>
  <si>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</si>
  <si>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</si>
  <si>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</si>
  <si>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</si>
  <si>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</si>
  <si>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</si>
  <si>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</si>
  <si>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</si>
  <si>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</si>
  <si>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</si>
  <si>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</si>
  <si>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</si>
  <si>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</si>
  <si>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</si>
  <si>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</si>
  <si>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</si>
  <si>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</si>
  <si>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</si>
  <si>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</si>
  <si>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</si>
  <si>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</si>
  <si>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</si>
  <si>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</si>
  <si>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</si>
  <si>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</si>
  <si>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</si>
  <si>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</si>
  <si>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</si>
  <si>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</si>
  <si>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</si>
  <si>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</si>
  <si>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</si>
  <si>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</si>
  <si>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</si>
  <si>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</si>
  <si>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</si>
  <si>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</si>
  <si>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</si>
  <si>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</si>
  <si>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</si>
  <si>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</si>
  <si>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</si>
  <si>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</si>
  <si>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</si>
  <si>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</si>
  <si>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</si>
  <si>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</si>
  <si>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</si>
  <si>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</si>
  <si>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</si>
  <si>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</si>
  <si>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</si>
  <si>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</si>
  <si>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</si>
  <si>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</si>
  <si>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</si>
  <si>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</si>
  <si>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</si>
  <si>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</si>
  <si>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</si>
  <si>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</si>
  <si>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</si>
  <si>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</si>
  <si>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</si>
  <si>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</si>
  <si>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</si>
  <si>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</si>
  <si>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</si>
  <si>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</si>
  <si>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</si>
  <si>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</si>
  <si>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</si>
  <si>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</si>
  <si>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</si>
  <si>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</si>
  <si>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</si>
  <si>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</si>
  <si>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</si>
  <si>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</si>
  <si>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</si>
  <si>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</si>
  <si>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</si>
  <si>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</si>
  <si>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</si>
  <si>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</si>
  <si>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</si>
  <si>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</si>
  <si>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</si>
  <si>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</si>
  <si>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</si>
  <si>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</si>
  <si>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</si>
  <si>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</si>
  <si>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</si>
  <si>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</si>
  <si>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</si>
  <si>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</si>
  <si>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</si>
  <si>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</si>
  <si>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</si>
  <si>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</si>
  <si>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</si>
  <si>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</si>
  <si>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</si>
  <si>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</si>
  <si>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</si>
  <si>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</si>
  <si>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</si>
  <si>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</si>
  <si>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</si>
  <si>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</si>
  <si>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</si>
  <si>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</si>
  <si>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</si>
  <si>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</si>
  <si>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</si>
  <si>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</si>
  <si>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</si>
  <si>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</si>
  <si>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</si>
  <si>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</si>
  <si>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</si>
  <si>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</si>
  <si>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</si>
  <si>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</si>
  <si>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</si>
  <si>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</si>
  <si>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</si>
  <si>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</si>
  <si>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</si>
  <si>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</si>
  <si>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</si>
  <si>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</si>
  <si>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</si>
  <si>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</si>
  <si>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</si>
  <si>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</si>
  <si>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</si>
  <si>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</si>
  <si>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</si>
  <si>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</si>
  <si>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</si>
  <si>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</si>
  <si>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</si>
  <si>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</si>
  <si>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</si>
  <si>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</si>
  <si>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</si>
  <si>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</si>
  <si>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</si>
  <si>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</si>
  <si>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</si>
  <si>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</si>
  <si>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</si>
  <si>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</si>
  <si>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</si>
  <si>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</si>
  <si>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</si>
  <si>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</si>
  <si>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</si>
  <si>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</si>
  <si>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</si>
  <si>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</si>
  <si>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</si>
  <si>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</si>
  <si>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</si>
  <si>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</si>
  <si>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</si>
  <si>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</si>
  <si>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</si>
  <si>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</si>
  <si>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</si>
  <si>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</si>
  <si>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</si>
  <si>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</si>
  <si>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</si>
  <si>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</si>
  <si>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</si>
  <si>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</si>
  <si>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</si>
  <si>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</si>
  <si>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</si>
  <si>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</si>
  <si>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</si>
  <si>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</si>
  <si>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</si>
  <si>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</si>
  <si>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</si>
  <si>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</si>
  <si>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</si>
  <si>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</si>
  <si>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</si>
  <si>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</si>
  <si>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</si>
  <si>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</si>
  <si>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</si>
  <si>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</si>
  <si>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</si>
  <si>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</si>
  <si>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</si>
  <si>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</si>
  <si>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</si>
  <si>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</si>
  <si>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</si>
  <si>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</si>
  <si>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</si>
  <si>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</si>
  <si>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</si>
  <si>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</si>
  <si>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</si>
  <si>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</si>
  <si>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</si>
  <si>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</si>
  <si>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</si>
  <si>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</si>
  <si>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</si>
  <si>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</si>
  <si>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</si>
  <si>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</si>
  <si>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</si>
  <si>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</si>
  <si>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</si>
  <si>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</si>
  <si>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</si>
  <si>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</si>
  <si>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</si>
  <si>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</si>
  <si>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</si>
  <si>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</si>
  <si>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</si>
  <si>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</si>
  <si>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</si>
  <si>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</si>
  <si>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</si>
  <si>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</si>
  <si>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</si>
  <si>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</si>
  <si>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</si>
  <si>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</si>
  <si>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</si>
  <si>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</si>
  <si>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</si>
  <si>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</si>
  <si>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</si>
  <si>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</si>
  <si>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</si>
  <si>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</si>
  <si>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</si>
  <si>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</si>
  <si>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</si>
  <si>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</si>
  <si>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</si>
  <si>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</si>
  <si>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</si>
  <si>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</si>
  <si>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</si>
  <si>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</si>
  <si>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</si>
  <si>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</si>
  <si>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</si>
  <si>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</si>
  <si>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</si>
  <si>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</si>
  <si>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</si>
  <si>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</si>
  <si>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</si>
  <si>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</si>
  <si>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</si>
  <si>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</si>
  <si>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</si>
  <si>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</si>
  <si>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</si>
  <si>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</si>
  <si>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</si>
  <si>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</si>
  <si>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</si>
  <si>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</si>
  <si>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</si>
  <si>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</si>
  <si>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</si>
  <si>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</si>
  <si>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</si>
  <si>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</si>
  <si>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</si>
  <si>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</si>
  <si>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</si>
  <si>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</si>
  <si>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</si>
  <si>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</si>
  <si>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</si>
  <si>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</si>
  <si>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</si>
  <si>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</si>
  <si>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</si>
  <si>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</si>
  <si>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</si>
  <si>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</si>
  <si>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</si>
  <si>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</si>
  <si>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</si>
  <si>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</si>
  <si>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</si>
  <si>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</si>
  <si>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</si>
  <si>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</si>
  <si>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</si>
  <si>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</si>
  <si>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</si>
  <si>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</si>
  <si>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</si>
  <si>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</si>
  <si>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</si>
  <si>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</si>
  <si>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</si>
  <si>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</si>
  <si>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</si>
  <si>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</si>
  <si>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</si>
  <si>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</si>
  <si>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</si>
  <si>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</si>
  <si>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</si>
  <si>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</si>
  <si>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</si>
  <si>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</si>
  <si>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</si>
  <si>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</si>
  <si>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</si>
  <si>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</si>
  <si>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</si>
  <si>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</si>
  <si>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</si>
  <si>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</si>
  <si>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</si>
  <si>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</si>
  <si>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</si>
  <si>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</si>
  <si>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</si>
  <si>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</si>
  <si>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</si>
  <si>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</si>
  <si>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</si>
  <si>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</si>
  <si>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</si>
  <si>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</si>
  <si>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</si>
  <si>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</si>
  <si>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</si>
  <si>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</si>
  <si>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</si>
  <si>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</si>
  <si>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</si>
  <si>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</si>
  <si>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</si>
  <si>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</si>
  <si>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</si>
  <si>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</si>
  <si>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</si>
  <si>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</si>
  <si>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</si>
  <si>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</si>
  <si>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</si>
  <si>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</si>
  <si>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</si>
  <si>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</si>
  <si>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</si>
  <si>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</si>
  <si>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</si>
  <si>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</si>
  <si>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</si>
  <si>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</si>
  <si>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</si>
  <si>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</si>
  <si>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</si>
  <si>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</si>
  <si>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</si>
  <si>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</si>
  <si>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</si>
  <si>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</si>
  <si>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</si>
  <si>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</si>
  <si>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</si>
  <si>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</si>
  <si>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</si>
  <si>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</si>
  <si>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</si>
  <si>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</si>
  <si>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</si>
  <si>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</si>
  <si>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</si>
  <si>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</si>
  <si>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</si>
  <si>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</si>
  <si>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</si>
  <si>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</si>
  <si>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</si>
  <si>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</si>
  <si>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</si>
  <si>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</si>
  <si>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</si>
  <si>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</si>
  <si>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</si>
  <si>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</si>
  <si>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</si>
  <si>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</si>
  <si>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</si>
  <si>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</si>
  <si>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</si>
  <si>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</si>
  <si>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</si>
  <si>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</si>
  <si>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</si>
  <si>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</si>
  <si>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</si>
  <si>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</si>
  <si>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</si>
  <si>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</si>
  <si>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</si>
  <si>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</si>
  <si>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</si>
  <si>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</si>
  <si>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</si>
  <si>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</si>
  <si>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</si>
  <si>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</si>
  <si>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</si>
  <si>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</si>
  <si>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</si>
  <si>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</si>
  <si>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</si>
  <si>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</si>
  <si>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</si>
  <si>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</si>
  <si>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</si>
  <si>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</si>
  <si>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</si>
  <si>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</si>
  <si>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</si>
  <si>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</si>
  <si>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</si>
  <si>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</si>
  <si>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</si>
  <si>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</si>
  <si>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</si>
  <si>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</si>
  <si>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</si>
  <si>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</si>
  <si>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</si>
  <si>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</si>
  <si>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</si>
  <si>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</si>
  <si>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</si>
  <si>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</si>
  <si>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</si>
  <si>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</si>
  <si>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</si>
  <si>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</si>
  <si>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</si>
  <si>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</si>
  <si>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</si>
  <si>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</si>
  <si>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</si>
  <si>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</si>
  <si>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</si>
  <si>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</si>
  <si>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</si>
  <si>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</si>
  <si>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</si>
  <si>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</si>
  <si>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</si>
  <si>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</si>
  <si>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</si>
  <si>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</si>
  <si>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</si>
  <si>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</si>
  <si>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</si>
  <si>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</si>
  <si>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</si>
  <si>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</si>
  <si>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</si>
  <si>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</si>
  <si>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</si>
  <si>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</si>
  <si>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</si>
  <si>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</si>
  <si>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</si>
  <si>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</si>
  <si>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</si>
  <si>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</si>
  <si>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</si>
  <si>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</si>
  <si>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</si>
  <si>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</si>
  <si>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</si>
  <si>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</si>
  <si>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</si>
  <si>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</si>
  <si>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</si>
  <si>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</si>
  <si>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</si>
  <si>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</si>
  <si>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</si>
  <si>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</si>
  <si>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</si>
  <si>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</si>
  <si>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</si>
  <si>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</si>
  <si>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</si>
  <si>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</si>
  <si>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</si>
  <si>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</si>
  <si>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</si>
  <si>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</si>
  <si>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</si>
  <si>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</si>
  <si>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</si>
  <si>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</si>
  <si>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</si>
  <si>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</si>
  <si>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</si>
  <si>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</si>
  <si>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</si>
  <si>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</si>
  <si>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</si>
  <si>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</si>
  <si>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</si>
  <si>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</si>
  <si>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</si>
  <si>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</si>
  <si>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</si>
  <si>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</si>
  <si>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</si>
  <si>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</si>
  <si>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</si>
  <si>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</si>
  <si>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</si>
  <si>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</si>
  <si>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</si>
  <si>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</si>
  <si>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</si>
  <si>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</si>
  <si>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</si>
  <si>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</si>
  <si>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</si>
  <si>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</si>
  <si>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</si>
  <si>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</si>
  <si>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</si>
  <si>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</si>
  <si>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</si>
  <si>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</si>
  <si>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</si>
  <si>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</si>
  <si>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</si>
  <si>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</si>
  <si>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</si>
  <si>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</si>
  <si>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</si>
  <si>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</si>
  <si>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</si>
  <si>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</si>
  <si>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</si>
  <si>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</si>
  <si>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</si>
  <si>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</si>
  <si>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</si>
  <si>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</si>
  <si>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</si>
  <si>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</si>
  <si>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</si>
  <si>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</si>
  <si>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</si>
  <si>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</si>
  <si>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</si>
  <si>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</si>
  <si>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</si>
  <si>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</si>
  <si>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</si>
  <si>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</si>
  <si>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</si>
  <si>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</si>
  <si>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</si>
  <si>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</si>
  <si>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</si>
  <si>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</si>
  <si>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</si>
  <si>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</si>
  <si>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</si>
  <si>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</si>
  <si>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</si>
  <si>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</si>
  <si>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</si>
  <si>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</si>
  <si>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</si>
  <si>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</si>
  <si>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</si>
  <si>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</si>
  <si>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</si>
  <si>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</si>
  <si>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</si>
  <si>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</si>
  <si>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</si>
  <si>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</si>
  <si>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</si>
  <si>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</si>
  <si>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</si>
  <si>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</si>
  <si>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</si>
  <si>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</si>
  <si>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</si>
  <si>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</si>
  <si>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</si>
  <si>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</si>
  <si>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</si>
  <si>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</si>
  <si>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</si>
  <si>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</si>
  <si>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</si>
  <si>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</si>
  <si>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</si>
  <si>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</si>
  <si>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</si>
  <si>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</si>
  <si>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</si>
  <si>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</si>
  <si>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</si>
  <si>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</si>
  <si>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</si>
  <si>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</si>
  <si>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</si>
  <si>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</si>
  <si>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</si>
  <si>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</si>
  <si>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</si>
  <si>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</si>
  <si>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</si>
  <si>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</si>
  <si>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</si>
  <si>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</si>
  <si>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</si>
  <si>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</si>
  <si>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</si>
  <si>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</si>
  <si>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</si>
  <si>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</si>
  <si>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</si>
  <si>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</si>
  <si>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</si>
  <si>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</si>
  <si>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</si>
  <si>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</si>
  <si>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</si>
  <si>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</si>
  <si>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</si>
  <si>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</si>
  <si>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</si>
  <si>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</si>
  <si>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</si>
  <si>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</si>
  <si>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</si>
  <si>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</si>
  <si>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</si>
  <si>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</si>
  <si>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</si>
  <si>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</si>
  <si>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</si>
  <si>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</si>
  <si>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</si>
  <si>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</si>
  <si>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</si>
  <si>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</si>
  <si>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</si>
  <si>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</si>
  <si>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</si>
  <si>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</si>
  <si>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</si>
  <si>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</si>
  <si>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</si>
  <si>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</si>
  <si>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</si>
  <si>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</si>
  <si>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</si>
  <si>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</si>
  <si>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</si>
  <si>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</si>
  <si>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</si>
  <si>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</si>
  <si>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</si>
  <si>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</si>
  <si>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</si>
  <si>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</si>
  <si>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</si>
  <si>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</si>
  <si>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</si>
  <si>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</si>
  <si>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</si>
  <si>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</si>
  <si>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</si>
  <si>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</si>
  <si>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</si>
  <si>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</si>
  <si>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</si>
  <si>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</si>
  <si>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</si>
  <si>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</si>
  <si>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</si>
  <si>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</si>
  <si>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</si>
  <si>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</si>
  <si>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</si>
  <si>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</si>
  <si>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</si>
  <si>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</si>
  <si>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</si>
  <si>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</si>
  <si>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</si>
  <si>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</si>
  <si>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</si>
  <si>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</si>
  <si>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</si>
  <si>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</si>
  <si>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</si>
  <si>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</si>
  <si>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</si>
  <si>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</si>
  <si>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</si>
  <si>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</si>
  <si>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</si>
  <si>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</si>
  <si>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</si>
  <si>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</si>
  <si>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</si>
  <si>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</si>
  <si>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</si>
  <si>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</si>
  <si>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</si>
  <si>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</si>
  <si>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</si>
  <si>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</si>
  <si>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</si>
  <si>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</si>
  <si>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</si>
  <si>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</si>
  <si>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</si>
  <si>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</si>
  <si>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</si>
  <si>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</si>
  <si>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</si>
  <si>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</si>
  <si>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</si>
  <si>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</si>
  <si>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</si>
  <si>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</si>
  <si>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</si>
  <si>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</si>
  <si>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</si>
  <si>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</si>
  <si>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</si>
  <si>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</si>
  <si>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</si>
  <si>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</si>
  <si>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</si>
  <si>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</si>
  <si>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</si>
  <si>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</si>
  <si>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</si>
  <si>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</si>
  <si>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</si>
  <si>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</si>
  <si>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</si>
  <si>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</si>
  <si>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</si>
  <si>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</si>
  <si>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</si>
  <si>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</si>
  <si>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</si>
  <si>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</si>
  <si>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</si>
  <si>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</si>
  <si>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</si>
  <si>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</si>
  <si>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</si>
  <si>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</si>
  <si>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</si>
  <si>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</si>
  <si>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</si>
  <si>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</si>
  <si>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</si>
  <si>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</si>
  <si>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</si>
  <si>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</si>
  <si>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</si>
  <si>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</si>
  <si>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</si>
  <si>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</si>
  <si>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</si>
  <si>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</si>
  <si>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</si>
  <si>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</si>
  <si>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</si>
  <si>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</si>
  <si>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</si>
  <si>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</si>
  <si>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</si>
  <si>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</si>
  <si>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</si>
  <si>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</si>
  <si>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</si>
  <si>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</si>
  <si>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</si>
  <si>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</si>
  <si>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</si>
  <si>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</si>
  <si>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</si>
  <si>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</si>
  <si>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</si>
  <si>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</si>
  <si>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</si>
  <si>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</si>
  <si>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</si>
  <si>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</si>
  <si>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</si>
  <si>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</si>
  <si>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</si>
  <si>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</si>
  <si>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</si>
  <si>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</si>
  <si>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</si>
  <si>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</si>
  <si>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</si>
  <si>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</si>
  <si>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</si>
  <si>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</si>
  <si>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</si>
  <si>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</si>
  <si>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</si>
  <si>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</si>
  <si>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</si>
  <si>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</si>
  <si>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</si>
  <si>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</si>
  <si>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</si>
  <si>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</si>
  <si>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</si>
  <si>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</si>
  <si>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</si>
  <si>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</si>
  <si>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</si>
  <si>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</si>
  <si>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</si>
  <si>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</si>
  <si>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</si>
  <si>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</si>
  <si>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</si>
  <si>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</si>
  <si>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</si>
  <si>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</si>
  <si>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</si>
  <si>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</si>
  <si>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</si>
  <si>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</si>
  <si>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</si>
  <si>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</si>
  <si>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</si>
  <si>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</si>
  <si>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</si>
  <si>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</si>
  <si>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</si>
  <si>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</si>
  <si>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</si>
  <si>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</si>
  <si>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</si>
  <si>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</si>
  <si>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</si>
  <si>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</si>
  <si>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</si>
  <si>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</si>
  <si>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</si>
  <si>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</si>
  <si>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</si>
  <si>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</si>
  <si>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</si>
  <si>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</si>
  <si>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</si>
  <si>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</si>
  <si>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</si>
  <si>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</si>
  <si>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</si>
  <si>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</si>
  <si>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</si>
  <si>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</si>
  <si>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</si>
  <si>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</si>
  <si>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</si>
  <si>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</si>
  <si>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</si>
  <si>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</si>
  <si>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</si>
  <si>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</si>
  <si>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</si>
  <si>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</si>
  <si>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</si>
  <si>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</si>
  <si>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</si>
  <si>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</si>
  <si>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</si>
  <si>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</si>
  <si>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</si>
  <si>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</si>
  <si>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</si>
  <si>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</si>
  <si>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</si>
  <si>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</si>
  <si>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</si>
  <si>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</si>
  <si>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</si>
  <si>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</si>
  <si>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</si>
  <si>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</si>
  <si>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</si>
  <si>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</si>
  <si>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</si>
  <si>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</si>
  <si>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</si>
  <si>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</si>
  <si>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</si>
  <si>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</si>
  <si>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</si>
  <si>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</si>
  <si>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</si>
  <si>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</si>
  <si>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</si>
  <si>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</si>
  <si>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</si>
  <si>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</si>
  <si>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</si>
  <si>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</si>
  <si>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</si>
  <si>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</si>
  <si>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</si>
  <si>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</si>
  <si>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</si>
  <si>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</si>
  <si>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</si>
  <si>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</si>
  <si>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</si>
  <si>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</si>
  <si>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</si>
  <si>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</si>
  <si>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</si>
  <si>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</si>
  <si>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</si>
  <si>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</si>
  <si>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</si>
  <si>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</si>
  <si>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</si>
  <si>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</si>
  <si>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</si>
  <si>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</si>
  <si>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</si>
  <si>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</si>
  <si>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</si>
  <si>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</si>
  <si>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</si>
  <si>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</si>
  <si>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</si>
  <si>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</si>
  <si>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</si>
  <si>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</si>
  <si>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</si>
  <si>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</si>
  <si>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</si>
  <si>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</si>
  <si>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</si>
  <si>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</si>
  <si>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</si>
  <si>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</si>
  <si>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</si>
  <si>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</si>
  <si>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</si>
  <si>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</si>
  <si>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</si>
  <si>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</si>
  <si>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</si>
  <si>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</si>
  <si>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</si>
  <si>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</si>
  <si>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</si>
  <si>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</si>
  <si>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</si>
  <si>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</si>
  <si>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</si>
  <si>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</si>
  <si>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</si>
  <si>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</si>
  <si>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</si>
  <si>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</si>
  <si>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</si>
  <si>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</si>
  <si>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</si>
  <si>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</si>
  <si>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</si>
  <si>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</si>
  <si>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</si>
  <si>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</si>
  <si>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</si>
  <si>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</si>
  <si>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</si>
  <si>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</si>
  <si>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</si>
  <si>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</si>
  <si>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</si>
  <si>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</si>
  <si>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</si>
  <si>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</si>
  <si>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</si>
  <si>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</si>
  <si>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</si>
  <si>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</si>
  <si>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</si>
  <si>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</si>
  <si>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</si>
  <si>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</si>
  <si>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</si>
  <si>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</si>
  <si>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</si>
  <si>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</si>
  <si>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</si>
  <si>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</si>
  <si>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</si>
  <si>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</si>
  <si>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</si>
  <si>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</si>
  <si>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</si>
  <si>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</si>
  <si>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</si>
  <si>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</si>
  <si>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</si>
  <si>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</si>
  <si>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</si>
  <si>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</si>
  <si>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</si>
  <si>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</si>
  <si>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</si>
  <si>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</si>
  <si>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</si>
  <si>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</si>
  <si>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</si>
  <si>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</si>
  <si>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</si>
  <si>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</si>
  <si>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</si>
  <si>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</si>
  <si>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</si>
  <si>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</si>
  <si>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</si>
  <si>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</si>
  <si>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</si>
  <si>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</si>
  <si>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</si>
  <si>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</si>
  <si>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</si>
  <si>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</si>
  <si>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</si>
  <si>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</si>
  <si>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</si>
  <si>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</si>
  <si>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</si>
  <si>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</si>
  <si>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</si>
  <si>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</si>
  <si>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</si>
  <si>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</si>
  <si>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</si>
  <si>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</si>
  <si>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</si>
  <si>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</si>
  <si>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</si>
  <si>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</si>
  <si>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</si>
  <si>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</si>
  <si>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</si>
  <si>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</si>
  <si>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</si>
  <si>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</si>
  <si>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</si>
  <si>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</si>
  <si>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</si>
  <si>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</si>
  <si>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</si>
  <si>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</si>
  <si>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</si>
  <si>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</si>
  <si>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</si>
  <si>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</si>
  <si>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</si>
  <si>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</si>
  <si>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</si>
  <si>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</si>
  <si>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</si>
  <si>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</si>
  <si>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</si>
  <si>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</si>
  <si>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</si>
  <si>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</si>
  <si>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</si>
  <si>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</si>
  <si>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</si>
  <si>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</si>
  <si>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</si>
  <si>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</si>
  <si>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</si>
  <si>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</si>
  <si>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</si>
  <si>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</si>
  <si>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</si>
  <si>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</si>
  <si>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</si>
  <si>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</si>
  <si>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</si>
  <si>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</si>
  <si>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</si>
  <si>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</si>
  <si>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</si>
  <si>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</si>
  <si>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</si>
  <si>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</si>
  <si>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</si>
  <si>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</si>
  <si>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</si>
  <si>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</si>
  <si>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</si>
  <si>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</si>
  <si>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</si>
  <si>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</si>
  <si>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</si>
  <si>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</si>
  <si>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</si>
  <si>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</si>
  <si>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</si>
  <si>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</si>
  <si>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</si>
  <si>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</si>
  <si>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</si>
  <si>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</si>
  <si>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</si>
  <si>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</si>
  <si>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</si>
  <si>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</si>
  <si>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</si>
  <si>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</si>
  <si>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</si>
  <si>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</si>
  <si>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</si>
  <si>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</si>
  <si>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</si>
  <si>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</si>
  <si>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</si>
  <si>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</si>
  <si>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</si>
  <si>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</si>
  <si>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</si>
  <si>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</si>
  <si>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</si>
  <si>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</si>
  <si>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</si>
  <si>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</si>
  <si>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</si>
  <si>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</si>
  <si>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</si>
  <si>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</si>
  <si>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</si>
  <si>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</si>
  <si>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</si>
  <si>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</si>
  <si>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</si>
  <si>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</si>
  <si>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</si>
  <si>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</si>
  <si>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</si>
  <si>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</si>
  <si>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</si>
  <si>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</si>
  <si>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</si>
  <si>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</si>
  <si>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</si>
  <si>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</si>
  <si>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</si>
  <si>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</si>
  <si>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</si>
  <si>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</si>
  <si>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</si>
  <si>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</si>
  <si>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</si>
  <si>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</si>
  <si>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</si>
  <si>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</si>
  <si>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</si>
  <si>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</si>
  <si>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</si>
  <si>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</si>
  <si>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</si>
  <si>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</si>
  <si>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</si>
  <si>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</si>
  <si>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</si>
  <si>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</si>
  <si>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</si>
  <si>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</si>
  <si>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</si>
  <si>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</si>
  <si>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</si>
  <si>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</si>
  <si>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</si>
  <si>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</si>
  <si>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</si>
  <si>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</si>
  <si>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</si>
  <si>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</si>
  <si>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</si>
  <si>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</si>
  <si>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</si>
  <si>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</si>
  <si>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</si>
  <si>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</si>
  <si>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</si>
  <si>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</si>
  <si>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</si>
  <si>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</si>
  <si>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</si>
  <si>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</si>
  <si>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</si>
  <si>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</si>
  <si>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</si>
  <si>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</si>
  <si>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</si>
  <si>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</si>
  <si>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</si>
  <si>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</si>
  <si>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</si>
  <si>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</si>
  <si>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</si>
  <si>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</si>
  <si>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</si>
  <si>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</si>
  <si>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</si>
  <si>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</si>
  <si>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</si>
  <si>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</si>
  <si>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</si>
  <si>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</si>
  <si>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</si>
  <si>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</si>
  <si>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</si>
  <si>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</si>
  <si>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</si>
  <si>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</si>
  <si>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</si>
  <si>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</si>
  <si>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</si>
  <si>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</si>
  <si>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</si>
  <si>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</si>
  <si>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</si>
  <si>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</si>
  <si>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</si>
  <si>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</si>
  <si>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</si>
  <si>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</si>
  <si>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</si>
  <si>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</si>
  <si>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</si>
  <si>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</si>
  <si>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</si>
  <si>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</si>
  <si>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</si>
  <si>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</si>
  <si>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</si>
  <si>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</si>
  <si>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</si>
  <si>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</si>
  <si>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</si>
  <si>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</si>
  <si>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</si>
  <si>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</si>
  <si>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</si>
  <si>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</si>
  <si>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</si>
  <si>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</si>
  <si>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</si>
  <si>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</si>
  <si>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</si>
  <si>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</si>
  <si>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</si>
  <si>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</si>
  <si>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</si>
  <si>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</si>
  <si>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</si>
  <si>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</si>
  <si>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</si>
  <si>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</si>
  <si>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</si>
  <si>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</si>
  <si>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</si>
  <si>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</si>
  <si>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</si>
  <si>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</si>
  <si>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</si>
  <si>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</si>
  <si>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</si>
  <si>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</si>
  <si>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</si>
  <si>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</si>
  <si>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</si>
  <si>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</si>
  <si>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</si>
  <si>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</si>
  <si>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</si>
  <si>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</si>
  <si>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</si>
  <si>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</si>
  <si>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</si>
  <si>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</si>
  <si>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</si>
  <si>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</si>
  <si>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</si>
  <si>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</si>
  <si>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</si>
  <si>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</si>
  <si>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</si>
  <si>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</si>
  <si>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</si>
  <si>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</si>
  <si>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</si>
  <si>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</si>
  <si>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</si>
  <si>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</si>
  <si>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</si>
  <si>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</si>
  <si>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</si>
  <si>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</si>
  <si>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</si>
  <si>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</si>
  <si>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</si>
  <si>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</si>
  <si>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</si>
  <si>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</si>
  <si>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</si>
  <si>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</si>
  <si>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</si>
  <si>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</si>
  <si>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</si>
  <si>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</si>
  <si>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</si>
  <si>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</si>
  <si>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</si>
  <si>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</si>
  <si>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</si>
  <si>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</si>
  <si>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</si>
  <si>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</si>
  <si>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</si>
  <si>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</si>
  <si>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</si>
  <si>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</si>
  <si>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</si>
  <si>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</si>
  <si>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</si>
  <si>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</si>
  <si>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</si>
  <si>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</si>
  <si>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</si>
  <si>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</si>
  <si>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</si>
  <si>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</si>
  <si>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</si>
  <si>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</si>
  <si>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</si>
  <si>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</si>
  <si>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</si>
  <si>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</si>
  <si>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</si>
  <si>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</si>
  <si>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</si>
  <si>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</si>
  <si>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</si>
  <si>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</si>
  <si>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</si>
  <si>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</si>
  <si>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</si>
  <si>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</si>
  <si>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</si>
  <si>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</si>
  <si>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</si>
  <si>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</si>
  <si>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</si>
  <si>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</si>
  <si>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</si>
  <si>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</si>
  <si>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</si>
  <si>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</si>
  <si>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</si>
  <si>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</si>
  <si>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</si>
  <si>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</si>
  <si>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</si>
  <si>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</si>
  <si>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</si>
  <si>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</si>
  <si>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</si>
  <si>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</si>
  <si>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</si>
  <si>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</si>
  <si>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</si>
  <si>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</si>
  <si>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</si>
  <si>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</si>
  <si>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</si>
  <si>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</si>
  <si>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</si>
  <si>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</si>
  <si>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</si>
  <si>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</si>
  <si>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</si>
  <si>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</si>
  <si>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</si>
  <si>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</si>
  <si>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</si>
  <si>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</si>
  <si>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</si>
  <si>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</si>
  <si>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</si>
  <si>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</si>
  <si>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</si>
  <si>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</si>
  <si>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</si>
  <si>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</si>
  <si>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</si>
  <si>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</si>
  <si>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</si>
  <si>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</si>
  <si>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</si>
  <si>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</si>
  <si>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</si>
  <si>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</si>
  <si>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</si>
  <si>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</si>
  <si>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</si>
  <si>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</si>
  <si>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</si>
  <si>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</si>
  <si>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</si>
  <si>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</si>
  <si>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</si>
  <si>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</si>
  <si>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</si>
  <si>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</si>
  <si>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</si>
  <si>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</si>
  <si>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</si>
  <si>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</si>
  <si>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</si>
  <si>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</si>
  <si>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</si>
  <si>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</si>
  <si>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</si>
  <si>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</si>
  <si>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</si>
  <si>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</si>
  <si>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</si>
  <si>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</si>
  <si>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</si>
  <si>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</si>
  <si>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</si>
  <si>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</si>
  <si>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</si>
  <si>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</si>
  <si>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</si>
  <si>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</si>
  <si>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</si>
  <si>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</si>
  <si>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</si>
  <si>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</si>
  <si>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</si>
  <si>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</si>
  <si>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</si>
  <si>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</si>
  <si>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</si>
  <si>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</si>
  <si>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</si>
  <si>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</si>
  <si>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</si>
  <si>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</si>
  <si>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</si>
  <si>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</si>
  <si>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</si>
  <si>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</si>
  <si>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</si>
  <si>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</si>
  <si>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</si>
  <si>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</si>
  <si>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</si>
  <si>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</si>
  <si>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</si>
  <si>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</si>
  <si>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</si>
  <si>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</si>
  <si>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</si>
  <si>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</si>
  <si>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</si>
  <si>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</si>
  <si>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</si>
  <si>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</si>
  <si>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</si>
  <si>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</si>
  <si>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</si>
  <si>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</si>
  <si>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</si>
  <si>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</si>
  <si>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</si>
  <si>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</si>
  <si>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</si>
  <si>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</si>
  <si>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</si>
  <si>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</si>
  <si>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</si>
  <si>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</si>
  <si>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</si>
  <si>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</si>
  <si>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</si>
  <si>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</si>
  <si>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</si>
  <si>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</si>
  <si>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</si>
  <si>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</si>
  <si>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</si>
  <si>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</si>
  <si>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</si>
  <si>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</si>
  <si>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</si>
  <si>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</si>
  <si>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</si>
  <si>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</si>
  <si>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</si>
  <si>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</si>
  <si>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</si>
  <si>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</si>
  <si>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</si>
  <si>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</si>
  <si>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</si>
  <si>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</si>
  <si>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</si>
  <si>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</si>
  <si>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</si>
  <si>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</si>
  <si>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</si>
  <si>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</si>
  <si>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</si>
  <si>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</si>
  <si>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</si>
  <si>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</si>
  <si>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</si>
  <si>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</si>
  <si>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</si>
  <si>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</si>
  <si>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</si>
  <si>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</si>
  <si>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</si>
  <si>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</si>
  <si>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</si>
  <si>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</si>
  <si>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</si>
  <si>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</si>
  <si>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</si>
  <si>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</si>
  <si>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</si>
  <si>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</si>
  <si>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</si>
  <si>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</si>
  <si>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</si>
  <si>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</si>
  <si>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</si>
  <si>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</si>
  <si>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</si>
  <si>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</si>
  <si>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</si>
  <si>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</si>
  <si>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</si>
  <si>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</si>
  <si>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</si>
  <si>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</si>
  <si>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</si>
  <si>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</si>
  <si>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</si>
  <si>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</si>
  <si>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</si>
  <si>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</si>
  <si>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</si>
  <si>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</si>
  <si>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</si>
  <si>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</si>
  <si>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</si>
  <si>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</si>
  <si>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</si>
  <si>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</si>
  <si>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</si>
  <si>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</si>
  <si>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</si>
  <si>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</si>
  <si>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</si>
  <si>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</si>
  <si>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</si>
  <si>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</si>
  <si>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</si>
  <si>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</si>
  <si>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</si>
  <si>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</si>
  <si>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</si>
  <si>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</si>
  <si>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</si>
  <si>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</si>
  <si>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</si>
  <si>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</si>
  <si>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</si>
  <si>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</si>
  <si>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</si>
  <si>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</si>
  <si>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</si>
  <si>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</si>
  <si>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</si>
  <si>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</si>
  <si>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</si>
  <si>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</si>
  <si>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</si>
  <si>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</si>
  <si>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</si>
  <si>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</si>
  <si>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</si>
  <si>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</si>
  <si>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</si>
  <si>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</si>
  <si>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</si>
  <si>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</si>
  <si>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</si>
  <si>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</si>
  <si>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</si>
  <si>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</si>
  <si>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</si>
  <si>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</si>
  <si>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</si>
  <si>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</si>
  <si>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</si>
  <si>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</si>
  <si>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</si>
  <si>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</si>
  <si>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</si>
  <si>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</si>
  <si>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</si>
  <si>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</si>
  <si>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</si>
  <si>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</si>
  <si>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</si>
  <si>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</si>
  <si>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</si>
  <si>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</si>
  <si>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</si>
  <si>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</si>
  <si>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</si>
  <si>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</si>
  <si>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</si>
  <si>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</si>
  <si>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</si>
  <si>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</si>
  <si>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</si>
  <si>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</si>
  <si>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</si>
  <si>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</si>
  <si>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</si>
  <si>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</si>
  <si>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</si>
  <si>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</si>
  <si>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</si>
  <si>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</si>
  <si>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</si>
  <si>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</si>
  <si>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</si>
  <si>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</si>
  <si>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</si>
  <si>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</si>
  <si>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</si>
  <si>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</si>
  <si>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</si>
  <si>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</si>
  <si>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</si>
  <si>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</si>
  <si>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</si>
  <si>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</si>
  <si>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</si>
  <si>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</si>
  <si>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</si>
  <si>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</si>
  <si>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</si>
  <si>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</si>
  <si>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</si>
  <si>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</si>
  <si>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</si>
  <si>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</si>
  <si>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</si>
  <si>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</si>
  <si>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</si>
  <si>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</si>
  <si>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</si>
  <si>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</si>
  <si>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</si>
  <si>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</si>
  <si>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</si>
  <si>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</si>
  <si>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</si>
  <si>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</si>
  <si>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</si>
  <si>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</si>
  <si>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</si>
  <si>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</si>
  <si>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</si>
  <si>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</si>
  <si>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</si>
  <si>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</si>
  <si>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</si>
  <si>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</si>
  <si>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</si>
  <si>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</si>
  <si>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</si>
  <si>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</si>
  <si>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</si>
  <si>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</si>
  <si>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</si>
  <si>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</si>
  <si>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</si>
  <si>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</si>
  <si>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</si>
  <si>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</si>
  <si>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</si>
  <si>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</si>
  <si>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</si>
  <si>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</si>
  <si>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</si>
  <si>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</si>
  <si>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</si>
  <si>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</si>
  <si>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</si>
  <si>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</si>
  <si>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</si>
  <si>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</si>
  <si>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</si>
  <si>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</si>
  <si>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</si>
  <si>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</si>
  <si>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</si>
  <si>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</si>
  <si>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</si>
  <si>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</si>
  <si>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</si>
  <si>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</si>
  <si>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</si>
  <si>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</si>
  <si>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</si>
  <si>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</si>
  <si>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</si>
  <si>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</si>
  <si>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</si>
  <si>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</si>
  <si>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</si>
  <si>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</si>
  <si>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</si>
  <si>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</si>
  <si>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</si>
  <si>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</si>
  <si>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</si>
  <si>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</si>
  <si>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</si>
  <si>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</si>
  <si>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</si>
  <si>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</si>
  <si>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</si>
  <si>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</si>
  <si>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</si>
  <si>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</si>
  <si>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</si>
  <si>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</si>
  <si>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</si>
  <si>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</si>
  <si>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</si>
  <si>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</si>
  <si>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</si>
  <si>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</si>
  <si>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</si>
  <si>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</si>
  <si>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</si>
  <si>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</si>
  <si>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</si>
  <si>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</si>
  <si>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</si>
  <si>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</si>
  <si>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</si>
  <si>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</si>
  <si>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</si>
  <si>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</si>
  <si>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</si>
  <si>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</si>
  <si>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</si>
  <si>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</si>
  <si>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</si>
  <si>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</si>
  <si>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</si>
  <si>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</si>
  <si>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</si>
  <si>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</si>
  <si>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</si>
  <si>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</si>
  <si>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</si>
  <si>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</si>
  <si>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</si>
  <si>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</si>
  <si>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</si>
  <si>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</si>
  <si>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</si>
  <si>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</si>
  <si>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</si>
  <si>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</si>
  <si>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</si>
  <si>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</si>
  <si>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</si>
  <si>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</si>
  <si>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</si>
  <si>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</si>
  <si>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</si>
  <si>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</si>
  <si>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</si>
  <si>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</si>
  <si>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</si>
  <si>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</si>
  <si>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</si>
  <si>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</si>
  <si>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</si>
  <si>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</si>
  <si>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</si>
  <si>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</si>
  <si>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</si>
  <si>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</si>
  <si>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</si>
  <si>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</si>
  <si>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</si>
  <si>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</si>
  <si>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</si>
  <si>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</si>
  <si>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</si>
  <si>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</si>
  <si>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</si>
  <si>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</si>
  <si>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</si>
  <si>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</si>
  <si>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</si>
  <si>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</si>
  <si>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</si>
  <si>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</si>
  <si>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</si>
  <si>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</si>
  <si>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</si>
  <si>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</si>
  <si>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</si>
  <si>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</si>
  <si>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</si>
  <si>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</si>
  <si>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</si>
  <si>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</si>
  <si>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</si>
  <si>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</si>
  <si>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</si>
  <si>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</si>
  <si>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</si>
  <si>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</si>
  <si>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</si>
  <si>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</si>
  <si>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</si>
  <si>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</si>
  <si>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</si>
  <si>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</si>
  <si>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</si>
  <si>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</si>
  <si>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</si>
  <si>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</si>
  <si>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</si>
  <si>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</si>
  <si>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</si>
  <si>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</si>
  <si>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</si>
  <si>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</si>
  <si>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</si>
  <si>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</si>
  <si>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</si>
  <si>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</si>
  <si>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</si>
  <si>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</si>
  <si>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</si>
  <si>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</si>
  <si>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</si>
  <si>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</si>
  <si>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</si>
  <si>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</si>
  <si>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</si>
  <si>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</si>
  <si>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</si>
  <si>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</si>
  <si>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</si>
  <si>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</si>
  <si>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</si>
  <si>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</si>
  <si>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</si>
  <si>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</si>
  <si>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</si>
  <si>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</si>
  <si>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</si>
  <si>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</si>
  <si>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</si>
  <si>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</si>
  <si>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</si>
  <si>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</si>
  <si>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</si>
  <si>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</si>
  <si>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</si>
  <si>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</si>
  <si>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</si>
  <si>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</si>
  <si>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</si>
  <si>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</si>
  <si>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</si>
  <si>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</si>
  <si>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</si>
  <si>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</si>
  <si>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</si>
  <si>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</si>
  <si>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</si>
  <si>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</si>
  <si>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</si>
  <si>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</si>
  <si>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</si>
  <si>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</si>
  <si>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</si>
  <si>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</si>
  <si>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</si>
  <si>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</si>
  <si>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</si>
  <si>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</si>
  <si>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</si>
  <si>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</si>
  <si>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</si>
  <si>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</si>
  <si>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</si>
  <si>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</si>
  <si>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</si>
  <si>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</si>
  <si>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</si>
  <si>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</si>
  <si>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</si>
  <si>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</si>
  <si>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</si>
  <si>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</si>
  <si>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</si>
  <si>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</si>
  <si>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</si>
  <si>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</si>
  <si>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</si>
  <si>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</si>
  <si>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</si>
  <si>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</si>
  <si>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</si>
  <si>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</si>
  <si>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</si>
  <si>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</si>
  <si>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</si>
  <si>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</si>
  <si>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</si>
  <si>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</si>
  <si>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</si>
  <si>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</si>
  <si>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</si>
  <si>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</si>
  <si>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</si>
  <si>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</si>
  <si>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</si>
  <si>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</si>
  <si>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</si>
  <si>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</si>
  <si>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</si>
  <si>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</si>
  <si>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</si>
  <si>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</si>
  <si>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</si>
  <si>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</si>
  <si>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</si>
  <si>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</si>
  <si>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</si>
  <si>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</si>
  <si>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</si>
  <si>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</si>
  <si>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</si>
  <si>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</si>
  <si>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</si>
  <si>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</si>
  <si>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</si>
  <si>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</si>
  <si>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</si>
  <si>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</si>
  <si>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</si>
  <si>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</si>
  <si>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</si>
  <si>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</si>
  <si>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</si>
  <si>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</si>
  <si>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</si>
  <si>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</si>
  <si>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</si>
  <si>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</si>
  <si>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</si>
  <si>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</si>
  <si>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</si>
  <si>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</si>
  <si>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</si>
  <si>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</si>
  <si>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</si>
  <si>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</si>
  <si>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</si>
  <si>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</si>
  <si>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</si>
  <si>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</si>
  <si>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</si>
  <si>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</si>
  <si>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</si>
  <si>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</si>
  <si>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</si>
  <si>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</si>
  <si>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</si>
  <si>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</si>
  <si>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</si>
  <si>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</si>
  <si>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</si>
  <si>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</si>
  <si>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</si>
  <si>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</si>
  <si>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</si>
  <si>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</si>
  <si>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</si>
  <si>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</si>
  <si>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</si>
  <si>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</si>
  <si>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</si>
  <si>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</si>
  <si>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</si>
  <si>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</si>
  <si>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</si>
  <si>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</si>
  <si>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</si>
  <si>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</si>
  <si>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</si>
  <si>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</si>
  <si>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</si>
  <si>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</si>
  <si>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</si>
  <si>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</si>
  <si>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</si>
  <si>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</si>
  <si>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</si>
  <si>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</si>
  <si>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</si>
  <si>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</si>
  <si>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</si>
  <si>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</si>
  <si>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</si>
  <si>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</si>
  <si>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</si>
  <si>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</si>
  <si>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</si>
  <si>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</si>
  <si>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</si>
  <si>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</si>
  <si>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</si>
  <si>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</si>
  <si>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</si>
  <si>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</si>
  <si>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</si>
  <si>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</si>
  <si>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</si>
  <si>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</si>
  <si>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</si>
  <si>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</si>
  <si>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</si>
  <si>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</si>
  <si>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</si>
  <si>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</si>
  <si>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</si>
  <si>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</si>
  <si>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</si>
  <si>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</si>
  <si>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</si>
  <si>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</si>
  <si>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</si>
  <si>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</si>
  <si>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</si>
  <si>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</si>
  <si>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</si>
  <si>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</si>
  <si>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</si>
  <si>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</si>
  <si>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</si>
  <si>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</si>
  <si>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</si>
  <si>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</si>
  <si>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</si>
  <si>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</si>
  <si>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</si>
  <si>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</si>
  <si>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</si>
  <si>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</si>
  <si>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</si>
  <si>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</si>
  <si>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</si>
  <si>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</si>
  <si>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</si>
  <si>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</si>
  <si>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</si>
  <si>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</si>
  <si>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</si>
  <si>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</si>
  <si>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</si>
  <si>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</si>
  <si>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</si>
  <si>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</si>
  <si>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</si>
  <si>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</si>
  <si>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</si>
  <si>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</si>
  <si>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</si>
  <si>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</si>
  <si>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</si>
  <si>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</si>
  <si>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</si>
  <si>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</si>
  <si>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</si>
  <si>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</si>
  <si>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</si>
  <si>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</si>
  <si>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</si>
  <si>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</si>
  <si>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</si>
  <si>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</si>
  <si>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</si>
  <si>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</si>
  <si>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</si>
  <si>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</si>
  <si>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</si>
  <si>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</si>
  <si>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</si>
  <si>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</si>
  <si>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</si>
  <si>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</si>
  <si>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</si>
  <si>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</si>
  <si>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</si>
  <si>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</si>
  <si>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</si>
  <si>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</si>
  <si>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</si>
  <si>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</si>
  <si>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</si>
  <si>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</si>
  <si>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</si>
  <si>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</si>
  <si>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</si>
  <si>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</si>
  <si>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</si>
  <si>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</si>
  <si>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</si>
  <si>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</si>
  <si>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</si>
  <si>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</si>
  <si>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</si>
  <si>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</si>
  <si>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</si>
  <si>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</si>
  <si>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</si>
  <si>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</si>
  <si>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</si>
  <si>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</si>
  <si>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</si>
  <si>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</si>
  <si>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</si>
  <si>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</si>
  <si>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</si>
  <si>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</si>
  <si>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</si>
  <si>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</si>
  <si>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</si>
  <si>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</si>
  <si>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</si>
  <si>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</si>
  <si>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</si>
  <si>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</si>
  <si>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</si>
  <si>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</si>
  <si>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</si>
  <si>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</si>
  <si>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</si>
  <si>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</si>
  <si>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</si>
  <si>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</si>
  <si>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</si>
  <si>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</si>
  <si>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</si>
  <si>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</si>
  <si>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</si>
  <si>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</si>
  <si>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</si>
  <si>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</si>
  <si>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</si>
  <si>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</si>
  <si>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</si>
  <si>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</si>
  <si>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</si>
  <si>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</si>
  <si>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</si>
  <si>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</si>
  <si>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</si>
  <si>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</si>
  <si>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</si>
  <si>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</si>
  <si>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</si>
  <si>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</si>
  <si>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</si>
  <si>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</si>
  <si>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</si>
  <si>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</si>
  <si>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</si>
  <si>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</si>
  <si>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</si>
  <si>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</si>
  <si>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</si>
  <si>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</si>
  <si>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</si>
  <si>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</si>
  <si>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</si>
  <si>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</si>
  <si>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</si>
  <si>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</si>
  <si>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</si>
  <si>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</si>
  <si>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</si>
  <si>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</si>
  <si>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</si>
  <si>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</si>
  <si>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</si>
  <si>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</si>
  <si>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</si>
  <si>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</si>
  <si>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</si>
  <si>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</si>
  <si>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</si>
  <si>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</si>
  <si>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</si>
  <si>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</si>
  <si>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</si>
  <si>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</si>
  <si>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</si>
  <si>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</si>
  <si>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</si>
  <si>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</si>
  <si>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</si>
  <si>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</si>
  <si>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</si>
  <si>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</si>
  <si>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</si>
  <si>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</si>
  <si>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</si>
  <si>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</si>
  <si>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</si>
  <si>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</si>
  <si>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</si>
  <si>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</si>
  <si>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</si>
  <si>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</si>
  <si>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</si>
  <si>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</si>
  <si>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</si>
  <si>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</si>
  <si>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</si>
  <si>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</si>
  <si>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</si>
  <si>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</si>
  <si>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</si>
  <si>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</si>
  <si>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</si>
  <si>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</si>
  <si>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</si>
  <si>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</si>
  <si>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</si>
  <si>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</si>
  <si>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</si>
  <si>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</si>
  <si>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</si>
  <si>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</si>
  <si>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</si>
  <si>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</si>
  <si>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</si>
  <si>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</si>
  <si>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</si>
  <si>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</si>
  <si>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</si>
  <si>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</si>
  <si>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</si>
  <si>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</si>
  <si>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</si>
  <si>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</si>
  <si>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</si>
  <si>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</si>
  <si>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</si>
  <si>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</si>
  <si>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</si>
  <si>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</si>
  <si>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</si>
  <si>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</si>
  <si>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</si>
  <si>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</si>
  <si>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</si>
  <si>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</si>
  <si>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</si>
  <si>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</si>
  <si>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</si>
  <si>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</si>
  <si>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</si>
  <si>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</si>
  <si>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</si>
  <si>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</si>
  <si>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</si>
  <si>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</si>
  <si>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</si>
  <si>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</si>
  <si>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</si>
  <si>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</si>
  <si>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</si>
  <si>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</si>
  <si>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</si>
  <si>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</si>
  <si>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</si>
  <si>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</si>
  <si>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</si>
  <si>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</si>
  <si>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</si>
  <si>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</si>
  <si>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</si>
  <si>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</si>
  <si>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</si>
  <si>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</si>
  <si>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</si>
  <si>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</si>
  <si>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</si>
  <si>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</si>
  <si>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</si>
  <si>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</si>
  <si>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</si>
  <si>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</si>
  <si>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</si>
  <si>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</si>
  <si>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</si>
  <si>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</si>
  <si>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</si>
  <si>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</si>
  <si>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</si>
  <si>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</si>
  <si>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</si>
  <si>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</si>
  <si>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</si>
  <si>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</si>
  <si>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</si>
  <si>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</si>
  <si>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</si>
  <si>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</si>
  <si>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</si>
  <si>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</si>
  <si>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</si>
  <si>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</si>
  <si>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</si>
  <si>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</si>
  <si>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</si>
  <si>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</si>
  <si>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</si>
  <si>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</si>
  <si>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</si>
  <si>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</si>
  <si>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</si>
  <si>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</si>
  <si>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</si>
  <si>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</si>
  <si>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</si>
  <si>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</si>
  <si>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</si>
  <si>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</si>
  <si>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</si>
  <si>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</si>
  <si>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</si>
  <si>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</si>
  <si>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</si>
  <si>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</si>
  <si>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</si>
  <si>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</si>
  <si>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</si>
  <si>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</si>
  <si>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</si>
  <si>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</si>
  <si>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</si>
  <si>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</si>
  <si>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</si>
  <si>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</si>
  <si>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</si>
  <si>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</si>
  <si>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</si>
  <si>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</si>
  <si>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</si>
  <si>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</si>
  <si>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</si>
  <si>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</si>
  <si>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</si>
  <si>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</si>
  <si>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</si>
  <si>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</si>
  <si>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</si>
  <si>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</si>
  <si>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</si>
  <si>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</si>
  <si>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</si>
  <si>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</si>
  <si>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</si>
  <si>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</si>
  <si>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</si>
  <si>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</si>
  <si>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</si>
  <si>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</si>
  <si>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</si>
  <si>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</si>
  <si>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</si>
  <si>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</si>
  <si>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</si>
  <si>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</si>
  <si>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</si>
  <si>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</si>
  <si>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</si>
  <si>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</si>
  <si>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</si>
  <si>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</si>
  <si>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</si>
  <si>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</si>
  <si>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</si>
  <si>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</si>
  <si>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</si>
  <si>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</si>
  <si>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</si>
  <si>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</si>
  <si>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</si>
  <si>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</si>
  <si>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</si>
  <si>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</si>
  <si>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</si>
  <si>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</si>
  <si>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</si>
  <si>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</si>
  <si>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</si>
  <si>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</si>
  <si>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</si>
  <si>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</si>
  <si>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</si>
  <si>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</si>
  <si>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</si>
  <si>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</si>
  <si>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</si>
  <si>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</si>
  <si>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</si>
  <si>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</si>
  <si>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</si>
  <si>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</si>
  <si>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</si>
  <si>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</si>
  <si>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</si>
  <si>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</si>
  <si>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</si>
  <si>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</si>
  <si>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</si>
  <si>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</si>
  <si>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</si>
  <si>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</si>
  <si>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</si>
  <si>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</si>
  <si>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</si>
  <si>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</si>
  <si>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</si>
  <si>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</si>
  <si>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</si>
  <si>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</si>
  <si>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</si>
  <si>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</si>
  <si>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</si>
  <si>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</si>
  <si>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</si>
  <si>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</si>
  <si>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</si>
  <si>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</si>
  <si>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</si>
  <si>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</si>
  <si>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</si>
  <si>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</si>
  <si>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</si>
  <si>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</si>
  <si>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</si>
  <si>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</si>
  <si>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</si>
  <si>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</si>
  <si>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</si>
  <si>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</si>
  <si>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</si>
  <si>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</si>
  <si>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</si>
  <si>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</si>
  <si>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</si>
  <si>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</si>
  <si>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</si>
  <si>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</si>
  <si>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</si>
  <si>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</si>
  <si>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</si>
  <si>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</si>
  <si>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</si>
  <si>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</si>
  <si>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</si>
  <si>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</si>
  <si>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</si>
  <si>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</si>
  <si>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</si>
  <si>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</si>
  <si>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</si>
  <si>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</si>
  <si>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</si>
  <si>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</si>
  <si>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</si>
  <si>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</si>
  <si>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</si>
  <si>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</si>
  <si>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</si>
  <si>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</si>
  <si>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</si>
  <si>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</si>
  <si>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</si>
  <si>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</si>
  <si>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</si>
  <si>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</si>
  <si>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</si>
  <si>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</si>
  <si>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</si>
  <si>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</si>
  <si>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</si>
  <si>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</si>
  <si>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</si>
  <si>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</si>
  <si>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</si>
  <si>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</si>
  <si>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</si>
  <si>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</si>
  <si>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</si>
  <si>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</si>
  <si>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</si>
  <si>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</si>
  <si>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</si>
  <si>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</si>
  <si>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</si>
  <si>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</si>
  <si>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</si>
  <si>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</si>
  <si>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</si>
  <si>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</si>
  <si>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</si>
  <si>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</si>
  <si>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</si>
  <si>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</si>
  <si>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</si>
  <si>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</si>
  <si>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</si>
  <si>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</si>
  <si>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</si>
  <si>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</si>
  <si>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</si>
  <si>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</si>
  <si>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</si>
  <si>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</si>
  <si>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</si>
  <si>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</si>
  <si>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</si>
  <si>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</si>
  <si>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</si>
  <si>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</si>
  <si>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</si>
  <si>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</si>
  <si>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</si>
  <si>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</si>
  <si>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</si>
  <si>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</si>
  <si>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</si>
  <si>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</si>
  <si>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</si>
  <si>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</si>
  <si>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</si>
  <si>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</si>
  <si>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</si>
  <si>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</si>
  <si>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</si>
  <si>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</si>
  <si>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</si>
  <si>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</si>
  <si>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</si>
  <si>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</si>
  <si>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</si>
  <si>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</si>
  <si>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</si>
  <si>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</si>
  <si>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</si>
  <si>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</si>
  <si>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</si>
  <si>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</si>
  <si>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</si>
  <si>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</si>
  <si>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</si>
  <si>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</si>
  <si>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</si>
  <si>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</si>
  <si>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</si>
  <si>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</si>
  <si>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</si>
  <si>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</si>
  <si>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</si>
  <si>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</si>
  <si>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</si>
  <si>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</si>
  <si>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</si>
  <si>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</si>
  <si>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</si>
  <si>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</si>
  <si>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</si>
  <si>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</si>
  <si>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</si>
  <si>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</si>
  <si>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</si>
  <si>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</si>
  <si>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</si>
  <si>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</si>
  <si>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</si>
  <si>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</si>
  <si>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</si>
  <si>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</si>
  <si>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</si>
  <si>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</si>
  <si>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</si>
  <si>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</si>
  <si>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</si>
  <si>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</si>
  <si>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</si>
  <si>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</si>
  <si>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</si>
  <si>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</si>
  <si>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</si>
  <si>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</si>
  <si>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</si>
  <si>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</si>
  <si>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</si>
  <si>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</si>
  <si>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</si>
  <si>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</si>
  <si>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</si>
  <si>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</si>
  <si>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</si>
  <si>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</si>
  <si>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</si>
  <si>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</si>
  <si>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</si>
  <si>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</si>
  <si>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</si>
  <si>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</si>
  <si>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</si>
  <si>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</si>
  <si>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</si>
  <si>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</si>
  <si>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</si>
  <si>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</si>
  <si>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</si>
  <si>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</si>
  <si>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</si>
  <si>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</si>
  <si>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</si>
  <si>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</si>
  <si>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</si>
  <si>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</si>
  <si>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</si>
  <si>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</si>
  <si>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</si>
  <si>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</si>
  <si>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</si>
  <si>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</si>
  <si>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</si>
  <si>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</si>
  <si>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</si>
  <si>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</si>
  <si>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</si>
  <si>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</si>
  <si>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</si>
  <si>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</si>
  <si>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</si>
  <si>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</si>
  <si>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</si>
  <si>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</si>
  <si>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</si>
  <si>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</si>
  <si>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</si>
  <si>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</si>
  <si>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</si>
  <si>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</si>
  <si>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</si>
  <si>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</si>
  <si>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</si>
  <si>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</si>
  <si>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</si>
  <si>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</si>
  <si>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</si>
  <si>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</si>
  <si>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</si>
  <si>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</si>
  <si>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</si>
  <si>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</si>
  <si>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</si>
  <si>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</si>
  <si>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</si>
  <si>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</si>
  <si>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</si>
  <si>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</si>
  <si>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</si>
  <si>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</si>
  <si>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</si>
  <si>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</si>
  <si>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</si>
  <si>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</si>
  <si>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</si>
  <si>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</si>
  <si>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</si>
  <si>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</si>
  <si>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</si>
  <si>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</si>
  <si>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</si>
  <si>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</si>
  <si>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</si>
  <si>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</si>
  <si>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</si>
  <si>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</si>
  <si>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</si>
  <si>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</si>
  <si>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</si>
  <si>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</si>
  <si>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</si>
  <si>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</si>
  <si>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</si>
  <si>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</si>
  <si>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</si>
  <si>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</si>
  <si>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</si>
  <si>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</si>
  <si>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</si>
  <si>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</si>
  <si>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</si>
  <si>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</si>
  <si>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</si>
  <si>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</si>
  <si>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</si>
  <si>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</si>
  <si>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</si>
  <si>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</si>
  <si>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</si>
  <si>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</si>
  <si>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</si>
  <si>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</si>
  <si>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</si>
  <si>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</si>
  <si>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</si>
  <si>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</si>
  <si>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</si>
  <si>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</si>
  <si>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</si>
  <si>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</si>
  <si>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</si>
  <si>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</si>
  <si>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</si>
  <si>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</si>
  <si>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</si>
  <si>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</si>
  <si>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</si>
  <si>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</si>
  <si>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</si>
  <si>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</si>
  <si>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</si>
  <si>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</si>
  <si>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</si>
  <si>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</si>
  <si>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</si>
  <si>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</si>
  <si>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</si>
  <si>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</si>
  <si>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</si>
  <si>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</si>
  <si>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</si>
  <si>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</si>
  <si>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</si>
  <si>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</si>
  <si>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</si>
  <si>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</si>
  <si>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</si>
  <si>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</si>
  <si>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</si>
  <si>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</si>
  <si>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</si>
  <si>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</si>
  <si>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</si>
  <si>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</si>
  <si>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</si>
  <si>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</si>
  <si>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</si>
  <si>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</si>
  <si>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</si>
  <si>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</si>
  <si>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</si>
  <si>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</si>
  <si>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</si>
  <si>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</si>
  <si>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</si>
  <si>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</si>
  <si>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</si>
  <si>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</si>
  <si>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</si>
  <si>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</si>
  <si>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</si>
  <si>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</si>
  <si>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</si>
  <si>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</si>
  <si>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</si>
  <si>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</si>
  <si>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</si>
  <si>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</si>
  <si>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</si>
  <si>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</si>
  <si>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</si>
  <si>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</si>
  <si>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</si>
  <si>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</si>
  <si>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</si>
  <si>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</si>
  <si>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</si>
  <si>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</si>
  <si>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</si>
  <si>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</si>
  <si>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</si>
  <si>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</si>
  <si>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</si>
  <si>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</si>
  <si>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</si>
  <si>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</si>
  <si>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</si>
  <si>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</si>
  <si>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</si>
  <si>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</si>
  <si>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</si>
  <si>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</si>
  <si>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</si>
  <si>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</si>
  <si>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</si>
  <si>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</si>
  <si>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</si>
  <si>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</si>
  <si>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</si>
  <si>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</si>
  <si>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</si>
  <si>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</si>
  <si>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</si>
  <si>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</si>
  <si>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</si>
  <si>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</si>
  <si>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</si>
  <si>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</si>
  <si>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</si>
  <si>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</si>
  <si>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</si>
  <si>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</si>
  <si>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</si>
  <si>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</si>
  <si>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</si>
  <si>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</si>
  <si>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</si>
  <si>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</si>
  <si>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</si>
  <si>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</si>
  <si>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</si>
  <si>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</si>
  <si>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</si>
  <si>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</si>
  <si>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</si>
  <si>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</si>
  <si>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</si>
  <si>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</si>
  <si>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</si>
  <si>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</si>
  <si>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</si>
  <si>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</si>
  <si>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</si>
  <si>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</si>
  <si>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</si>
  <si>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</si>
  <si>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</si>
  <si>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</si>
  <si>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</si>
  <si>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</si>
  <si>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</si>
  <si>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</si>
  <si>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</si>
  <si>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</si>
  <si>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</si>
  <si>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</si>
  <si>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</si>
  <si>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</si>
  <si>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</si>
  <si>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</si>
  <si>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</si>
  <si>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</si>
  <si>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</si>
  <si>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</si>
  <si>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</si>
  <si>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</si>
  <si>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</si>
  <si>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</si>
  <si>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</si>
  <si>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</si>
  <si>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</si>
  <si>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</si>
  <si>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</si>
  <si>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</si>
  <si>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</si>
  <si>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</si>
  <si>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</si>
  <si>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</si>
  <si>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</si>
  <si>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</si>
  <si>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</si>
  <si>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</si>
  <si>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</si>
  <si>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</si>
  <si>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</si>
  <si>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</si>
  <si>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</si>
  <si>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</si>
  <si>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</si>
  <si>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</si>
  <si>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</si>
  <si>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</si>
  <si>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</si>
  <si>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</si>
  <si>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</si>
  <si>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</si>
  <si>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</si>
  <si>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</si>
  <si>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</si>
  <si>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</si>
  <si>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</si>
  <si>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</si>
  <si>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</si>
  <si>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</si>
  <si>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</si>
  <si>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</si>
  <si>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</si>
  <si>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</si>
  <si>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</si>
  <si>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</si>
  <si>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</si>
  <si>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</si>
  <si>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</si>
  <si>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</si>
  <si>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</si>
  <si>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</si>
  <si>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</si>
  <si>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</si>
  <si>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</si>
  <si>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</si>
  <si>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</si>
  <si>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</si>
  <si>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</si>
  <si>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</si>
  <si>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</si>
  <si>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</si>
  <si>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</si>
  <si>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</si>
  <si>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</si>
  <si>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</si>
  <si>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</si>
  <si>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</si>
  <si>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</si>
  <si>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</si>
  <si>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</si>
  <si>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</si>
  <si>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</si>
  <si>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</si>
  <si>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</si>
  <si>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</si>
  <si>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</si>
  <si>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</si>
  <si>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</si>
  <si>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</si>
  <si>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</si>
  <si>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</si>
  <si>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</si>
  <si>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</si>
  <si>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</si>
  <si>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</si>
  <si>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</si>
  <si>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</si>
  <si>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</si>
  <si>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</si>
  <si>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</si>
  <si>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</si>
  <si>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</si>
  <si>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</si>
  <si>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</si>
  <si>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</si>
  <si>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</si>
  <si>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</si>
  <si>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</si>
  <si>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</si>
  <si>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</si>
  <si>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</si>
  <si>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</si>
  <si>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</si>
  <si>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</si>
  <si>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</si>
  <si>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</si>
  <si>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</si>
  <si>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</si>
  <si>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</si>
  <si>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</si>
  <si>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</si>
  <si>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</si>
  <si>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</si>
  <si>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</si>
  <si>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</si>
  <si>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</si>
  <si>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</si>
  <si>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</si>
  <si>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</si>
  <si>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</si>
  <si>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</si>
  <si>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</si>
  <si>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</si>
  <si>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</si>
  <si>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</si>
  <si>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</si>
  <si>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</si>
  <si>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</si>
  <si>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</si>
  <si>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</si>
  <si>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</si>
  <si>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</si>
  <si>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</si>
  <si>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</si>
  <si>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</si>
  <si>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</si>
  <si>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</si>
  <si>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</si>
  <si>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</si>
  <si>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</si>
  <si>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</si>
  <si>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</si>
  <si>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</si>
  <si>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</si>
  <si>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</si>
  <si>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</si>
  <si>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</si>
  <si>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</si>
  <si>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</si>
  <si>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</si>
  <si>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</si>
  <si>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</si>
  <si>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</si>
  <si>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</si>
  <si>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</si>
  <si>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</si>
  <si>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</si>
  <si>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</si>
  <si>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</si>
  <si>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</si>
  <si>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</si>
  <si>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</si>
  <si>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</si>
  <si>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</si>
  <si>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</si>
  <si>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</si>
  <si>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</si>
  <si>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</si>
  <si>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</si>
  <si>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</si>
  <si>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</si>
  <si>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</si>
  <si>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</si>
  <si>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</si>
  <si>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</si>
  <si>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</si>
  <si>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</si>
  <si>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</si>
  <si>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</si>
  <si>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</si>
  <si>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</si>
  <si>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</si>
  <si>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</si>
  <si>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</si>
  <si>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</si>
  <si>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</si>
  <si>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</si>
  <si>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</si>
  <si>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</si>
  <si>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</si>
  <si>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</si>
  <si>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</si>
  <si>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</si>
  <si>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</si>
  <si>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</si>
  <si>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</si>
  <si>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</si>
  <si>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</si>
  <si>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</si>
  <si>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</si>
  <si>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</si>
  <si>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</si>
  <si>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</si>
  <si>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</si>
  <si>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</si>
  <si>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</si>
  <si>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</si>
  <si>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</si>
  <si>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</si>
  <si>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</si>
  <si>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</si>
  <si>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</si>
  <si>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</si>
  <si>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</si>
  <si>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</si>
  <si>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</si>
  <si>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</si>
  <si>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</si>
  <si>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</si>
  <si>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</si>
  <si>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</si>
  <si>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</si>
  <si>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</si>
  <si>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</si>
  <si>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</si>
  <si>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</si>
  <si>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</si>
  <si>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</si>
  <si>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</si>
  <si>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</si>
  <si>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</si>
  <si>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</si>
  <si>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</si>
  <si>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</si>
  <si>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</si>
  <si>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</si>
  <si>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</si>
  <si>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</si>
  <si>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</si>
  <si>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</si>
  <si>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</si>
  <si>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</si>
  <si>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</si>
  <si>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</si>
  <si>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</si>
  <si>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</si>
  <si>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</si>
  <si>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</si>
  <si>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</si>
  <si>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</si>
  <si>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</si>
  <si>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</si>
  <si>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</si>
  <si>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</si>
  <si>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</si>
  <si>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</si>
  <si>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</si>
  <si>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</si>
  <si>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</si>
  <si>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</si>
  <si>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</si>
  <si>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</si>
  <si>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</si>
  <si>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</si>
  <si>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</si>
  <si>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</si>
  <si>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</si>
  <si>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</si>
  <si>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</si>
  <si>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</si>
  <si>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</si>
  <si>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</si>
  <si>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</si>
  <si>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</si>
  <si>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</si>
  <si>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</si>
  <si>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</si>
  <si>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</si>
  <si>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</si>
  <si>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</si>
  <si>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</si>
  <si>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</si>
  <si>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</si>
  <si>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</si>
  <si>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</si>
  <si>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</si>
  <si>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</si>
  <si>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</si>
  <si>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</si>
  <si>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</si>
  <si>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</si>
  <si>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</si>
  <si>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</si>
  <si>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</si>
  <si>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</si>
  <si>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</si>
  <si>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</si>
  <si>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</si>
  <si>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</si>
  <si>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</si>
  <si>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</si>
  <si>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</si>
  <si>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</si>
  <si>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</si>
  <si>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</si>
  <si>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</si>
  <si>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</si>
  <si>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</si>
  <si>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</si>
  <si>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</si>
  <si>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</si>
  <si>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</si>
  <si>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</si>
  <si>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</si>
  <si>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</si>
  <si>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</si>
  <si>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</si>
  <si>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</si>
  <si>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</si>
  <si>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</si>
  <si>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</si>
  <si>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</si>
  <si>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</si>
  <si>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</si>
  <si>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</si>
  <si>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</si>
  <si>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</si>
  <si>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</si>
  <si>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</si>
  <si>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</si>
  <si>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</si>
  <si>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</si>
  <si>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</si>
  <si>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</si>
  <si>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</si>
  <si>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</si>
  <si>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</si>
  <si>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</si>
  <si>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</si>
  <si>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</si>
  <si>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</si>
  <si>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</si>
  <si>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</si>
  <si>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</si>
  <si>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</si>
  <si>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</si>
  <si>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</si>
  <si>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</si>
  <si>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</si>
  <si>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</si>
  <si>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</si>
  <si>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</si>
  <si>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</si>
  <si>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</si>
  <si>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</si>
  <si>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</si>
  <si>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</si>
  <si>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</si>
  <si>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</si>
  <si>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</si>
  <si>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</si>
  <si>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</si>
  <si>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</si>
  <si>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</si>
  <si>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</si>
  <si>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</si>
  <si>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</si>
  <si>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</si>
  <si>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</si>
  <si>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</si>
  <si>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</si>
  <si>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</si>
  <si>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</si>
  <si>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</si>
  <si>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</si>
  <si>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</si>
  <si>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</si>
  <si>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</si>
  <si>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</si>
  <si>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</si>
  <si>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</si>
  <si>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</si>
  <si>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</si>
  <si>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</si>
  <si>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</si>
  <si>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</si>
  <si>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</si>
  <si>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</si>
  <si>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</si>
  <si>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</si>
  <si>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</si>
  <si>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</si>
  <si>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</si>
  <si>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</si>
  <si>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</si>
  <si>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</si>
  <si>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</si>
  <si>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</si>
  <si>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</si>
  <si>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</si>
  <si>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</si>
  <si>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</si>
  <si>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</si>
  <si>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</si>
  <si>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</si>
  <si>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</si>
  <si>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</si>
  <si>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</si>
  <si>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</si>
  <si>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</si>
  <si>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</si>
  <si>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</si>
  <si>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</si>
  <si>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</si>
  <si>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</si>
  <si>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</si>
  <si>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</si>
  <si>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</si>
  <si>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</si>
  <si>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</si>
  <si>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</si>
  <si>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</si>
  <si>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</si>
  <si>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</si>
  <si>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</si>
  <si>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</si>
  <si>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</si>
  <si>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</si>
  <si>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</si>
  <si>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</si>
  <si>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</si>
  <si>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</si>
  <si>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</si>
  <si>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</si>
  <si>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</si>
  <si>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</si>
  <si>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</si>
  <si>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</si>
  <si>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</si>
  <si>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</si>
  <si>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</si>
  <si>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</si>
  <si>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</si>
  <si>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</si>
  <si>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</si>
  <si>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</si>
  <si>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</si>
  <si>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</si>
  <si>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</si>
  <si>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</si>
  <si>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</si>
  <si>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</si>
  <si>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</si>
  <si>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</si>
  <si>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</si>
  <si>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</si>
  <si>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</si>
  <si>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</si>
  <si>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</si>
  <si>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</si>
  <si>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</si>
  <si>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</si>
  <si>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</si>
  <si>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</si>
  <si>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</si>
  <si>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</si>
  <si>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</si>
  <si>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</si>
  <si>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</si>
  <si>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</si>
  <si>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</si>
  <si>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</si>
  <si>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</si>
  <si>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</si>
  <si>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</si>
  <si>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</si>
  <si>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</si>
  <si>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</si>
  <si>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</si>
  <si>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</si>
  <si>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</si>
  <si>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</si>
  <si>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</si>
  <si>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</si>
  <si>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</si>
  <si>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</si>
  <si>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</si>
  <si>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</si>
  <si>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</si>
  <si>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</si>
  <si>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</si>
  <si>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</si>
  <si>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</si>
  <si>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</si>
  <si>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</si>
  <si>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</si>
  <si>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</si>
  <si>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</si>
  <si>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</si>
  <si>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</si>
  <si>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</si>
  <si>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</si>
  <si>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</si>
  <si>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</si>
  <si>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</si>
  <si>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</si>
  <si>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</si>
  <si>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</si>
  <si>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</si>
  <si>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</si>
  <si>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</si>
  <si>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</si>
  <si>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</si>
  <si>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</si>
  <si>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</si>
  <si>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</si>
  <si>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</si>
  <si>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</si>
  <si>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</si>
  <si>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</si>
  <si>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</si>
  <si>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</si>
  <si>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</si>
  <si>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</si>
  <si>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</si>
  <si>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</si>
  <si>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</si>
  <si>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</si>
  <si>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</si>
  <si>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</si>
  <si>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</si>
  <si>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</si>
  <si>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</si>
  <si>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</si>
  <si>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</si>
  <si>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</si>
  <si>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</si>
  <si>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</si>
  <si>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</si>
  <si>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</si>
  <si>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</si>
  <si>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</si>
  <si>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</si>
  <si>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</si>
  <si>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</si>
  <si>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</si>
  <si>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</si>
  <si>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</si>
  <si>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</si>
  <si>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</si>
  <si>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</si>
  <si>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</si>
  <si>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</si>
  <si>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</si>
  <si>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</si>
  <si>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</si>
  <si>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</si>
  <si>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</si>
  <si>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</si>
  <si>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</si>
  <si>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</si>
  <si>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</si>
  <si>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</si>
  <si>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</si>
  <si>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</si>
  <si>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</si>
  <si>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</si>
  <si>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</si>
  <si>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</si>
  <si>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</si>
  <si>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</si>
  <si>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</si>
  <si>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</si>
  <si>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</si>
  <si>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</si>
  <si>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</si>
  <si>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</si>
  <si>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</si>
  <si>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</si>
  <si>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</si>
  <si>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</si>
  <si>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</si>
  <si>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</si>
  <si>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</si>
  <si>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</si>
  <si>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</si>
  <si>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</si>
  <si>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</si>
  <si>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</si>
  <si>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</si>
  <si>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</si>
  <si>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</si>
  <si>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</si>
  <si>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</si>
  <si>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</si>
  <si>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</si>
  <si>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</si>
  <si>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</si>
  <si>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</si>
  <si>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</si>
  <si>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</si>
  <si>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</si>
  <si>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</si>
  <si>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</si>
  <si>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</si>
  <si>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</si>
  <si>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</si>
  <si>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</si>
  <si>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</si>
  <si>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</si>
  <si>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Burbage</t>
  </si>
  <si>
    <t>Maple</t>
  </si>
  <si>
    <t>Stanage</t>
  </si>
  <si>
    <t>Endcliffe Ward</t>
  </si>
  <si>
    <t>Dovedale 1</t>
  </si>
  <si>
    <t>Forest Close Ward 1</t>
  </si>
  <si>
    <t>Forest Close Ward 2</t>
  </si>
  <si>
    <t>Forest Close Ward 3</t>
  </si>
  <si>
    <t>Forest Lodge Assessment</t>
  </si>
  <si>
    <t>Forest Lodge Rehab</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</si>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</sst>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35" fillId="41"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50" t="s">
        <v>10983</v>
      </c>
      <c r="D2" s="150"/>
      <c r="E2" s="150"/>
      <c r="F2" s="150"/>
      <c r="G2" s="150"/>
      <c r="H2" s="150"/>
      <c r="I2" s="150"/>
      <c r="J2" s="32"/>
    </row>
    <row r="3" spans="2:13" ht="27" customHeight="1" x14ac:dyDescent="0.5">
      <c r="B3" s="32"/>
      <c r="C3" s="150"/>
      <c r="D3" s="150"/>
      <c r="E3" s="150"/>
      <c r="F3" s="150"/>
      <c r="G3" s="150"/>
      <c r="H3" s="150"/>
      <c r="I3" s="150"/>
      <c r="J3" s="32"/>
    </row>
    <row r="4" spans="2:13" ht="48" customHeight="1" x14ac:dyDescent="0.2">
      <c r="C4" s="152" t="s">
        <v>10898</v>
      </c>
      <c r="D4" s="152"/>
      <c r="E4" s="152"/>
      <c r="F4" s="152"/>
      <c r="G4" s="152"/>
      <c r="H4" s="152"/>
      <c r="I4" s="152"/>
    </row>
    <row r="5" spans="2:13" ht="15" customHeight="1" x14ac:dyDescent="0.2">
      <c r="F5" s="29"/>
    </row>
    <row r="6" spans="2:13" ht="16.5" customHeight="1" x14ac:dyDescent="0.35">
      <c r="C6" s="151"/>
      <c r="D6" s="151"/>
      <c r="E6" s="90" t="s">
        <v>1097</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53" t="s">
        <v>284</v>
      </c>
      <c r="D8" s="154"/>
      <c r="E8" s="154"/>
      <c r="F8" s="154"/>
      <c r="G8" s="154"/>
      <c r="H8" s="154"/>
      <c r="I8" s="155"/>
    </row>
    <row r="9" spans="2:13" ht="12.75" customHeight="1" x14ac:dyDescent="0.2">
      <c r="C9" s="156" t="s">
        <v>10895</v>
      </c>
      <c r="D9" s="157"/>
      <c r="E9" s="157"/>
      <c r="F9" s="157"/>
      <c r="G9" s="157"/>
      <c r="H9" s="157"/>
      <c r="I9" s="158"/>
    </row>
    <row r="10" spans="2:13" ht="15.75" customHeight="1" x14ac:dyDescent="0.2">
      <c r="C10" s="156"/>
      <c r="D10" s="157"/>
      <c r="E10" s="157"/>
      <c r="F10" s="157"/>
      <c r="G10" s="157"/>
      <c r="H10" s="157"/>
      <c r="I10" s="158"/>
    </row>
    <row r="11" spans="2:13" ht="12.75" customHeight="1" x14ac:dyDescent="0.2">
      <c r="C11" s="159"/>
      <c r="D11" s="160"/>
      <c r="E11" s="160"/>
      <c r="F11" s="160"/>
      <c r="G11" s="160"/>
      <c r="H11" s="160"/>
      <c r="I11" s="161"/>
    </row>
    <row r="12" spans="2:13" ht="15.75" x14ac:dyDescent="0.2">
      <c r="C12" s="86"/>
      <c r="D12" s="86"/>
      <c r="E12" s="86"/>
      <c r="F12" s="86"/>
      <c r="G12" s="86"/>
      <c r="H12" s="86"/>
      <c r="I12" s="86"/>
    </row>
    <row r="13" spans="2:13" ht="15.75" x14ac:dyDescent="0.2">
      <c r="C13" s="153" t="s">
        <v>10896</v>
      </c>
      <c r="D13" s="154"/>
      <c r="E13" s="154"/>
      <c r="F13" s="154"/>
      <c r="G13" s="154"/>
      <c r="H13" s="154"/>
      <c r="I13" s="155"/>
    </row>
    <row r="14" spans="2:13" ht="15" x14ac:dyDescent="0.2">
      <c r="C14" s="162" t="str">
        <f>M14</f>
        <v/>
      </c>
      <c r="D14" s="162"/>
      <c r="E14" s="162"/>
      <c r="F14" s="162"/>
      <c r="G14" s="162"/>
      <c r="H14" s="162"/>
      <c r="I14" s="162"/>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3" t="s">
        <v>10897</v>
      </c>
      <c r="D16" s="154"/>
      <c r="E16" s="154"/>
      <c r="F16" s="154"/>
      <c r="G16" s="154"/>
      <c r="H16" s="154"/>
      <c r="I16" s="155"/>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47" t="str">
        <f>IF('Trust - Frontsheet'!AB13="","",'Trust - Frontsheet'!AB13)</f>
        <v/>
      </c>
      <c r="D25" s="148"/>
      <c r="E25" s="148"/>
      <c r="F25" s="148"/>
      <c r="G25" s="148"/>
      <c r="H25" s="148"/>
      <c r="I25" s="149"/>
    </row>
    <row r="26" spans="3:9" ht="15" x14ac:dyDescent="0.2">
      <c r="C26" s="146" t="str">
        <f>IF('Trust - Frontsheet'!AD2="","",'Trust - Frontsheet'!AD2)</f>
        <v/>
      </c>
      <c r="D26" s="146"/>
      <c r="E26" s="146"/>
      <c r="F26" s="146"/>
      <c r="G26" s="146"/>
      <c r="H26" s="146"/>
      <c r="I26" s="146"/>
    </row>
    <row r="27" spans="3:9" ht="15" x14ac:dyDescent="0.2">
      <c r="C27" s="146" t="str">
        <f>IF('Trust - Frontsheet'!AD3="","",'Trust - Frontsheet'!AD3)</f>
        <v/>
      </c>
      <c r="D27" s="146"/>
      <c r="E27" s="146"/>
      <c r="F27" s="146"/>
      <c r="G27" s="146"/>
      <c r="H27" s="146"/>
      <c r="I27" s="146"/>
    </row>
    <row r="28" spans="3:9" ht="15" x14ac:dyDescent="0.2">
      <c r="C28" s="146" t="str">
        <f>IF('Trust - Frontsheet'!AD4="","",'Trust - Frontsheet'!AD4)</f>
        <v/>
      </c>
      <c r="D28" s="146"/>
      <c r="E28" s="146"/>
      <c r="F28" s="146"/>
      <c r="G28" s="146"/>
      <c r="H28" s="146"/>
      <c r="I28" s="146"/>
    </row>
    <row r="29" spans="3:9" ht="15.75" customHeight="1" x14ac:dyDescent="0.2">
      <c r="C29" s="146" t="str">
        <f>IF('Trust - Frontsheet'!AD5="","",'Trust - Frontsheet'!AD5)</f>
        <v/>
      </c>
      <c r="D29" s="146"/>
      <c r="E29" s="146"/>
      <c r="F29" s="146"/>
      <c r="G29" s="146"/>
      <c r="H29" s="146"/>
      <c r="I29" s="146"/>
    </row>
    <row r="30" spans="3:9" ht="15" x14ac:dyDescent="0.2">
      <c r="C30" s="146" t="str">
        <f>IF('Trust - Frontsheet'!AD6="","",'Trust - Frontsheet'!AD6)</f>
        <v/>
      </c>
      <c r="D30" s="146"/>
      <c r="E30" s="146"/>
      <c r="F30" s="146"/>
      <c r="G30" s="146"/>
      <c r="H30" s="146"/>
      <c r="I30" s="146"/>
    </row>
    <row r="31" spans="3:9" ht="15" x14ac:dyDescent="0.2">
      <c r="C31" s="146" t="str">
        <f>IF('Trust - Frontsheet'!AD7="","",'Trust - Frontsheet'!AD7)</f>
        <v/>
      </c>
      <c r="D31" s="146"/>
      <c r="E31" s="146"/>
      <c r="F31" s="146"/>
      <c r="G31" s="146"/>
      <c r="H31" s="146"/>
      <c r="I31" s="146"/>
    </row>
    <row r="32" spans="3:9" ht="15" x14ac:dyDescent="0.2">
      <c r="C32" s="146" t="str">
        <f>IF('Trust - Frontsheet'!AD8="","",'Trust - Frontsheet'!AD8)</f>
        <v/>
      </c>
      <c r="D32" s="146"/>
      <c r="E32" s="146"/>
      <c r="F32" s="146"/>
      <c r="G32" s="146"/>
      <c r="H32" s="146"/>
      <c r="I32" s="146"/>
    </row>
    <row r="33" spans="3:9" ht="15" x14ac:dyDescent="0.2">
      <c r="C33" s="146" t="str">
        <f>IF('Trust - Frontsheet'!AD9="","",'Trust - Frontsheet'!AD9)</f>
        <v/>
      </c>
      <c r="D33" s="146"/>
      <c r="E33" s="146"/>
      <c r="F33" s="146"/>
      <c r="G33" s="146"/>
      <c r="H33" s="146"/>
      <c r="I33" s="146"/>
    </row>
    <row r="34" spans="3:9" ht="15" x14ac:dyDescent="0.2">
      <c r="C34" s="146" t="str">
        <f>IF('Trust - Frontsheet'!AD10="","",'Trust - Frontsheet'!AD10)</f>
        <v/>
      </c>
      <c r="D34" s="146"/>
      <c r="E34" s="146"/>
      <c r="F34" s="146"/>
      <c r="G34" s="146"/>
      <c r="H34" s="146"/>
      <c r="I34" s="146"/>
    </row>
    <row r="35" spans="3:9" ht="15" x14ac:dyDescent="0.2">
      <c r="C35" s="146" t="str">
        <f>IF('Trust - Frontsheet'!AD11="","",'Trust - Frontsheet'!AD11)</f>
        <v/>
      </c>
      <c r="D35" s="146"/>
      <c r="E35" s="146"/>
      <c r="F35" s="146"/>
      <c r="G35" s="146"/>
      <c r="H35" s="146"/>
      <c r="I35" s="146"/>
    </row>
    <row r="36" spans="3:9" ht="15" x14ac:dyDescent="0.2">
      <c r="C36" s="146" t="str">
        <f>IF('Trust - Frontsheet'!AD12="","",'Trust - Frontsheet'!AD12)</f>
        <v/>
      </c>
      <c r="D36" s="146"/>
      <c r="E36" s="146"/>
      <c r="F36" s="146"/>
      <c r="G36" s="146"/>
      <c r="H36" s="146"/>
      <c r="I36" s="146"/>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opLeftCell="C9" zoomScale="75" zoomScaleNormal="75" workbookViewId="0">
      <selection activeCell="F14" sqref="F14"/>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7" t="s">
        <v>10983</v>
      </c>
      <c r="E2" s="177"/>
      <c r="F2" s="177"/>
      <c r="G2" s="177"/>
      <c r="H2" s="177"/>
      <c r="I2" s="177"/>
      <c r="J2" s="177"/>
      <c r="K2" s="177"/>
      <c r="L2" s="177"/>
      <c r="M2" s="177"/>
      <c r="N2" s="177"/>
      <c r="O2" s="177"/>
      <c r="P2" s="177"/>
      <c r="Q2" s="177"/>
      <c r="R2" s="177"/>
      <c r="S2" s="177"/>
      <c r="T2" s="177"/>
      <c r="U2" s="177"/>
      <c r="V2" s="177"/>
      <c r="W2" s="177"/>
      <c r="X2" s="177"/>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7"/>
      <c r="E3" s="177"/>
      <c r="F3" s="177"/>
      <c r="G3" s="177"/>
      <c r="H3" s="177"/>
      <c r="I3" s="177"/>
      <c r="J3" s="177"/>
      <c r="K3" s="177"/>
      <c r="L3" s="177"/>
      <c r="M3" s="177"/>
      <c r="N3" s="177"/>
      <c r="O3" s="177"/>
      <c r="P3" s="177"/>
      <c r="Q3" s="177"/>
      <c r="R3" s="177"/>
      <c r="S3" s="177"/>
      <c r="T3" s="177"/>
      <c r="U3" s="177"/>
      <c r="V3" s="177"/>
      <c r="W3" s="177"/>
      <c r="X3" s="177"/>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TAH</v>
      </c>
      <c r="F5" s="185" t="str">
        <f>IF(Control_Panel!OrgNameSelection="","",Control_Panel!OrgNameSelection)</f>
        <v>Sheffield Health &amp; Social Care NHS Foundation Trust</v>
      </c>
      <c r="G5" s="185"/>
      <c r="H5" s="185"/>
      <c r="I5" s="185"/>
      <c r="J5" s="185"/>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80" t="s">
        <v>1068</v>
      </c>
      <c r="G7" s="180"/>
      <c r="H7" s="180"/>
      <c r="I7" s="180"/>
      <c r="J7" s="180"/>
      <c r="K7" s="180"/>
      <c r="L7" s="180"/>
      <c r="M7" s="180"/>
      <c r="N7" s="180"/>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4" t="s">
        <v>9897</v>
      </c>
      <c r="G8" s="184"/>
      <c r="H8" s="184"/>
      <c r="I8" s="184"/>
      <c r="J8" s="184"/>
      <c r="K8" s="184"/>
      <c r="L8" s="184"/>
      <c r="M8" s="184"/>
      <c r="N8" s="184"/>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81" t="s">
        <v>11107</v>
      </c>
      <c r="G9" s="182"/>
      <c r="H9" s="182"/>
      <c r="I9" s="182"/>
      <c r="J9" s="182"/>
      <c r="K9" s="182"/>
      <c r="L9" s="182"/>
      <c r="M9" s="182"/>
      <c r="N9" s="183"/>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9"/>
      <c r="E10" s="179"/>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8"/>
      <c r="E11" s="178"/>
      <c r="F11" s="47" t="s">
        <v>8841</v>
      </c>
      <c r="I11" s="167" t="s">
        <v>1064</v>
      </c>
      <c r="J11" s="167"/>
      <c r="K11" s="167"/>
      <c r="L11" s="167"/>
      <c r="M11" s="167" t="s">
        <v>1065</v>
      </c>
      <c r="N11" s="167"/>
      <c r="O11" s="167"/>
      <c r="P11" s="167"/>
      <c r="Q11" s="165" t="s">
        <v>1064</v>
      </c>
      <c r="R11" s="166"/>
      <c r="S11" s="165" t="s">
        <v>1065</v>
      </c>
      <c r="T11" s="166"/>
      <c r="U11" s="167" t="s">
        <v>10099</v>
      </c>
      <c r="V11" s="167"/>
      <c r="W11" s="167"/>
      <c r="X11" s="167"/>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5" t="s">
        <v>287</v>
      </c>
      <c r="E12" s="172"/>
      <c r="F12" s="173" t="s">
        <v>291</v>
      </c>
      <c r="G12" s="175" t="s">
        <v>290</v>
      </c>
      <c r="H12" s="176"/>
      <c r="I12" s="164" t="s">
        <v>8129</v>
      </c>
      <c r="J12" s="164"/>
      <c r="K12" s="164" t="s">
        <v>1066</v>
      </c>
      <c r="L12" s="164"/>
      <c r="M12" s="164" t="s">
        <v>8129</v>
      </c>
      <c r="N12" s="164"/>
      <c r="O12" s="164" t="s">
        <v>1066</v>
      </c>
      <c r="P12" s="164"/>
      <c r="Q12" s="164" t="s">
        <v>10893</v>
      </c>
      <c r="R12" s="164" t="s">
        <v>1067</v>
      </c>
      <c r="S12" s="164" t="s">
        <v>10893</v>
      </c>
      <c r="T12" s="164" t="s">
        <v>1067</v>
      </c>
      <c r="U12" s="164" t="s">
        <v>10100</v>
      </c>
      <c r="V12" s="168" t="s">
        <v>10101</v>
      </c>
      <c r="W12" s="168" t="s">
        <v>1066</v>
      </c>
      <c r="X12" s="168" t="s">
        <v>10102</v>
      </c>
      <c r="Y12" s="37"/>
      <c r="Z12" s="49"/>
      <c r="AA12" s="49"/>
      <c r="AB12" s="102" t="str">
        <f>IF(J622&gt;0, "Please do not enter negative numbers","")</f>
        <v/>
      </c>
      <c r="AC12" s="49" t="s">
        <v>11044</v>
      </c>
      <c r="AD12" s="49"/>
      <c r="AE12" s="49"/>
      <c r="AF12" s="49"/>
      <c r="AG12" s="49"/>
      <c r="AH12" s="49"/>
      <c r="AI12" s="49"/>
      <c r="AJ12" s="163" t="s">
        <v>10924</v>
      </c>
      <c r="AK12" s="163"/>
      <c r="AL12" s="163"/>
      <c r="AM12" s="163"/>
      <c r="AN12" s="163"/>
      <c r="AO12" s="163"/>
      <c r="AP12" s="163"/>
      <c r="AQ12" s="163"/>
      <c r="AR12" s="163"/>
      <c r="AV12" s="115" t="str">
        <f t="shared" si="0"/>
        <v>NLXGREYSTONES</v>
      </c>
      <c r="AW12" s="116" t="s">
        <v>7914</v>
      </c>
      <c r="AX12" s="116" t="s">
        <v>7915</v>
      </c>
      <c r="AY12" s="116" t="s">
        <v>7914</v>
      </c>
      <c r="AZ12" s="116" t="s">
        <v>7915</v>
      </c>
      <c r="BA12" s="116" t="str">
        <f t="shared" si="1"/>
        <v>NLX</v>
      </c>
    </row>
    <row r="13" spans="1:54" ht="76.5" customHeight="1" x14ac:dyDescent="0.2">
      <c r="A13" s="170"/>
      <c r="B13" s="171"/>
      <c r="C13" s="92"/>
      <c r="D13" s="33" t="s">
        <v>288</v>
      </c>
      <c r="E13" s="34" t="s">
        <v>289</v>
      </c>
      <c r="F13" s="174"/>
      <c r="G13" s="54" t="s">
        <v>1215</v>
      </c>
      <c r="H13" s="54" t="s">
        <v>1216</v>
      </c>
      <c r="I13" s="35" t="s">
        <v>1062</v>
      </c>
      <c r="J13" s="35" t="s">
        <v>1063</v>
      </c>
      <c r="K13" s="35" t="s">
        <v>1062</v>
      </c>
      <c r="L13" s="35" t="s">
        <v>1063</v>
      </c>
      <c r="M13" s="35" t="s">
        <v>1062</v>
      </c>
      <c r="N13" s="35" t="s">
        <v>1063</v>
      </c>
      <c r="O13" s="35" t="s">
        <v>1062</v>
      </c>
      <c r="P13" s="35" t="s">
        <v>1063</v>
      </c>
      <c r="Q13" s="164"/>
      <c r="R13" s="164"/>
      <c r="S13" s="164"/>
      <c r="T13" s="164"/>
      <c r="U13" s="164"/>
      <c r="V13" s="169"/>
      <c r="W13" s="169"/>
      <c r="X13" s="169"/>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8204</v>
      </c>
      <c r="F14" s="144" t="s">
        <v>11095</v>
      </c>
      <c r="G14" s="145" t="s">
        <v>1208</v>
      </c>
      <c r="H14" s="84"/>
      <c r="I14" s="61">
        <v>1375.25</v>
      </c>
      <c r="J14" s="62">
        <v>1301.75</v>
      </c>
      <c r="K14" s="62">
        <v>898.2</v>
      </c>
      <c r="L14" s="62">
        <v>1721</v>
      </c>
      <c r="M14" s="62">
        <v>620</v>
      </c>
      <c r="N14" s="62">
        <v>629</v>
      </c>
      <c r="O14" s="63">
        <v>310</v>
      </c>
      <c r="P14" s="64">
        <v>1130</v>
      </c>
      <c r="Q14" s="65">
        <f>IF(ISERROR(IF($I14="","",J14/I14)),"-",(IF($I14="","",J14/I14)))</f>
        <v>0.94655517178694781</v>
      </c>
      <c r="R14" s="66">
        <f>IF(ISERROR(IF(K14="","",L14/K14)),"-",(IF(K14="","",L14/K14)))</f>
        <v>1.9160543308839901</v>
      </c>
      <c r="S14" s="65">
        <f>IF(ISERROR(IF(M14="","",N14/M14)),"-",(IF(M14="","",N14/M14)))</f>
        <v>1.014516129032258</v>
      </c>
      <c r="T14" s="66">
        <f>IF(ISERROR(IF(O14="","",P14/O14)),"-",IF(O14="","",P14/O14))</f>
        <v>3.6451612903225805</v>
      </c>
      <c r="U14" s="67">
        <v>586</v>
      </c>
      <c r="V14" s="68">
        <f>IF(ISERROR(IF($U14="","",SUM(J14,N14)/$U14)),"-",(IF($U14="","",SUM(J14,N14)/$U14)))</f>
        <v>3.2947952218430032</v>
      </c>
      <c r="W14" s="68">
        <f>IF(ISERROR(IF($U14="","",SUM(L14,P14)/$U14)),"-",(IF($U14="","",SUM(L14,P14)/$U14)))</f>
        <v>4.8651877133105801</v>
      </c>
      <c r="X14" s="68">
        <f>IF(ISERROR(IF($U14="","",SUM(J14,L14,N14,P14)/$U14)),"-",(IF($U14="","",SUM(J14,L14,N14,P14)/$U14)))</f>
        <v>8.1599829351535842</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8200</v>
      </c>
      <c r="F15" s="144" t="s">
        <v>11096</v>
      </c>
      <c r="G15" s="145" t="s">
        <v>1208</v>
      </c>
      <c r="H15" s="85"/>
      <c r="I15" s="61">
        <v>1806.75</v>
      </c>
      <c r="J15" s="62">
        <v>1259.25</v>
      </c>
      <c r="K15" s="62">
        <v>885</v>
      </c>
      <c r="L15" s="62">
        <v>2103.75</v>
      </c>
      <c r="M15" s="62">
        <v>930</v>
      </c>
      <c r="N15" s="62">
        <v>740</v>
      </c>
      <c r="O15" s="63">
        <v>310</v>
      </c>
      <c r="P15" s="64">
        <v>1401</v>
      </c>
      <c r="Q15" s="65">
        <f t="shared" ref="Q15:Q78" si="3">IF(ISERROR(IF($I15="","",J15/I15)),"-",(IF($I15="","",J15/I15)))</f>
        <v>0.69696969696969702</v>
      </c>
      <c r="R15" s="66">
        <f t="shared" ref="R15:R78" si="4">IF(ISERROR(IF(K15="","",L15/K15)),"-",(IF(K15="","",L15/K15)))</f>
        <v>2.3771186440677967</v>
      </c>
      <c r="S15" s="65">
        <f t="shared" ref="S15:S78" si="5">IF(ISERROR(IF(M15="","",N15/M15)),"-",(IF(M15="","",N15/M15)))</f>
        <v>0.79569892473118276</v>
      </c>
      <c r="T15" s="66">
        <f t="shared" ref="T15:T78" si="6">IF(ISERROR(IF(O15="","",P15/O15)),"-",IF(O15="","",P15/O15))</f>
        <v>4.5193548387096776</v>
      </c>
      <c r="U15" s="67">
        <v>548</v>
      </c>
      <c r="V15" s="68">
        <f t="shared" ref="V15:V78" si="7">IF(ISERROR(IF($U15="","",SUM(J15,N15)/$U15)),"-",(IF($U15="","",SUM(J15,N15)/$U15)))</f>
        <v>3.648266423357664</v>
      </c>
      <c r="W15" s="68">
        <f t="shared" ref="W15:W78" si="8">IF(ISERROR(IF($U15="","",SUM(L15,P15)/$U15)),"-",(IF($U15="","",SUM(L15,P15)/$U15)))</f>
        <v>6.3955291970802923</v>
      </c>
      <c r="X15" s="68">
        <f t="shared" ref="X15:X78" si="9">IF(ISERROR(IF($U15="","",SUM(J15,L15,N15,P15)/$U15)),"-",(IF($U15="","",SUM(J15,L15,N15,P15)/$U15)))</f>
        <v>10.043795620437956</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8204</v>
      </c>
      <c r="F16" s="144" t="s">
        <v>11097</v>
      </c>
      <c r="G16" s="145" t="s">
        <v>1208</v>
      </c>
      <c r="H16" s="85"/>
      <c r="I16" s="61">
        <v>1366.08</v>
      </c>
      <c r="J16" s="62">
        <v>1231.58</v>
      </c>
      <c r="K16" s="62">
        <v>826.25</v>
      </c>
      <c r="L16" s="62">
        <v>2233.5</v>
      </c>
      <c r="M16" s="62">
        <v>620</v>
      </c>
      <c r="N16" s="62">
        <v>504.83</v>
      </c>
      <c r="O16" s="63">
        <v>310</v>
      </c>
      <c r="P16" s="64">
        <v>1254.58</v>
      </c>
      <c r="Q16" s="65">
        <f t="shared" si="3"/>
        <v>0.90154310142890604</v>
      </c>
      <c r="R16" s="66">
        <f t="shared" si="4"/>
        <v>2.7031770045385781</v>
      </c>
      <c r="S16" s="65">
        <f t="shared" si="5"/>
        <v>0.81424193548387092</v>
      </c>
      <c r="T16" s="66">
        <f t="shared" si="6"/>
        <v>4.0470322580645162</v>
      </c>
      <c r="U16" s="67">
        <v>567</v>
      </c>
      <c r="V16" s="68">
        <f t="shared" si="7"/>
        <v>3.0624514991181657</v>
      </c>
      <c r="W16" s="68">
        <f t="shared" si="8"/>
        <v>6.1518165784832446</v>
      </c>
      <c r="X16" s="68">
        <f t="shared" si="9"/>
        <v>9.2142680776014103</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TAHCC</v>
      </c>
      <c r="E17" s="75" t="s">
        <v>8200</v>
      </c>
      <c r="F17" s="144" t="s">
        <v>11098</v>
      </c>
      <c r="G17" s="145" t="s">
        <v>1208</v>
      </c>
      <c r="H17" s="85"/>
      <c r="I17" s="61">
        <v>1370</v>
      </c>
      <c r="J17" s="62">
        <v>1193.58</v>
      </c>
      <c r="K17" s="62">
        <v>1238.5</v>
      </c>
      <c r="L17" s="62">
        <v>3425.75</v>
      </c>
      <c r="M17" s="62">
        <v>620</v>
      </c>
      <c r="N17" s="62">
        <v>602</v>
      </c>
      <c r="O17" s="63">
        <v>620</v>
      </c>
      <c r="P17" s="64">
        <v>2256.17</v>
      </c>
      <c r="Q17" s="65">
        <f t="shared" si="3"/>
        <v>0.87122627737226277</v>
      </c>
      <c r="R17" s="66">
        <f t="shared" si="4"/>
        <v>2.7660476382721035</v>
      </c>
      <c r="S17" s="65">
        <f t="shared" si="5"/>
        <v>0.97096774193548385</v>
      </c>
      <c r="T17" s="66">
        <f t="shared" si="6"/>
        <v>3.638983870967742</v>
      </c>
      <c r="U17" s="67">
        <v>306</v>
      </c>
      <c r="V17" s="68">
        <f t="shared" si="7"/>
        <v>5.8679084967320261</v>
      </c>
      <c r="W17" s="68">
        <f t="shared" si="8"/>
        <v>18.568366013071895</v>
      </c>
      <c r="X17" s="68">
        <f t="shared" si="9"/>
        <v>24.436274509803923</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TAHFC</v>
      </c>
      <c r="E18" s="75" t="s">
        <v>8204</v>
      </c>
      <c r="F18" s="144" t="s">
        <v>11099</v>
      </c>
      <c r="G18" s="145" t="s">
        <v>1210</v>
      </c>
      <c r="H18" s="85"/>
      <c r="I18" s="61">
        <v>1376.5</v>
      </c>
      <c r="J18" s="62">
        <v>1243.25</v>
      </c>
      <c r="K18" s="62">
        <v>896.5</v>
      </c>
      <c r="L18" s="62">
        <v>2088</v>
      </c>
      <c r="M18" s="62">
        <v>620</v>
      </c>
      <c r="N18" s="62">
        <v>425.75</v>
      </c>
      <c r="O18" s="63">
        <v>310</v>
      </c>
      <c r="P18" s="64">
        <v>1283.17</v>
      </c>
      <c r="Q18" s="65">
        <f t="shared" si="3"/>
        <v>0.90319651289502356</v>
      </c>
      <c r="R18" s="66">
        <f t="shared" si="4"/>
        <v>2.3290574456218627</v>
      </c>
      <c r="S18" s="65">
        <f t="shared" si="5"/>
        <v>0.68669354838709673</v>
      </c>
      <c r="T18" s="66">
        <f t="shared" si="6"/>
        <v>4.1392580645161292</v>
      </c>
      <c r="U18" s="67">
        <v>466</v>
      </c>
      <c r="V18" s="68">
        <f t="shared" si="7"/>
        <v>3.5815450643776825</v>
      </c>
      <c r="W18" s="68">
        <f t="shared" si="8"/>
        <v>7.2342703862660942</v>
      </c>
      <c r="X18" s="68">
        <f t="shared" si="9"/>
        <v>10.815815450643777</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TAH</v>
      </c>
    </row>
    <row r="19" spans="1:54" ht="15" x14ac:dyDescent="0.2">
      <c r="A19" s="58" t="str">
        <f t="shared" si="13"/>
        <v/>
      </c>
      <c r="B19" s="50">
        <f t="shared" si="12"/>
        <v>2</v>
      </c>
      <c r="C19" s="50"/>
      <c r="D19" s="59" t="str">
        <f t="shared" si="2"/>
        <v>TAHXM</v>
      </c>
      <c r="E19" s="75" t="s">
        <v>8206</v>
      </c>
      <c r="F19" s="144" t="s">
        <v>11100</v>
      </c>
      <c r="G19" s="145" t="s">
        <v>1208</v>
      </c>
      <c r="H19" s="85"/>
      <c r="I19" s="61">
        <v>455.5</v>
      </c>
      <c r="J19" s="62">
        <v>640.17999999999995</v>
      </c>
      <c r="K19" s="62">
        <v>922</v>
      </c>
      <c r="L19" s="62">
        <v>790</v>
      </c>
      <c r="M19" s="62">
        <v>305.87</v>
      </c>
      <c r="N19" s="62">
        <v>296</v>
      </c>
      <c r="O19" s="63">
        <v>305.87</v>
      </c>
      <c r="P19" s="64">
        <v>316.73</v>
      </c>
      <c r="Q19" s="65">
        <f t="shared" si="3"/>
        <v>1.4054445664105377</v>
      </c>
      <c r="R19" s="66">
        <f t="shared" si="4"/>
        <v>0.85683297180043383</v>
      </c>
      <c r="S19" s="65">
        <f t="shared" si="5"/>
        <v>0.96773138915225421</v>
      </c>
      <c r="T19" s="66">
        <f t="shared" si="6"/>
        <v>1.0355052800209239</v>
      </c>
      <c r="U19" s="67">
        <v>197</v>
      </c>
      <c r="V19" s="68">
        <f t="shared" si="7"/>
        <v>4.7521827411167514</v>
      </c>
      <c r="W19" s="68">
        <f t="shared" si="8"/>
        <v>5.617918781725888</v>
      </c>
      <c r="X19" s="68">
        <f t="shared" si="9"/>
        <v>10.370101522842639</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TAHXM</v>
      </c>
      <c r="E20" s="75" t="s">
        <v>8206</v>
      </c>
      <c r="F20" s="144" t="s">
        <v>11101</v>
      </c>
      <c r="G20" s="145" t="s">
        <v>1208</v>
      </c>
      <c r="H20" s="85"/>
      <c r="I20" s="61">
        <v>456</v>
      </c>
      <c r="J20" s="62">
        <v>511</v>
      </c>
      <c r="K20" s="62">
        <v>925.47</v>
      </c>
      <c r="L20" s="62">
        <v>981.88</v>
      </c>
      <c r="M20" s="62">
        <v>305.87</v>
      </c>
      <c r="N20" s="62">
        <v>301.33</v>
      </c>
      <c r="O20" s="63">
        <v>305.87</v>
      </c>
      <c r="P20" s="64">
        <v>345.33</v>
      </c>
      <c r="Q20" s="65">
        <f t="shared" si="3"/>
        <v>1.1206140350877194</v>
      </c>
      <c r="R20" s="66">
        <f t="shared" si="4"/>
        <v>1.0609528131652024</v>
      </c>
      <c r="S20" s="65">
        <f t="shared" si="5"/>
        <v>0.98515709288259712</v>
      </c>
      <c r="T20" s="66">
        <f t="shared" si="6"/>
        <v>1.1290090561349593</v>
      </c>
      <c r="U20" s="67">
        <v>165</v>
      </c>
      <c r="V20" s="68">
        <f t="shared" si="7"/>
        <v>4.9232121212121207</v>
      </c>
      <c r="W20" s="68">
        <f t="shared" si="8"/>
        <v>8.0436969696969705</v>
      </c>
      <c r="X20" s="68">
        <f t="shared" si="9"/>
        <v>12.966909090909091</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2</v>
      </c>
      <c r="C21" s="50"/>
      <c r="D21" s="59" t="str">
        <f t="shared" si="2"/>
        <v>TAHXM</v>
      </c>
      <c r="E21" s="75" t="s">
        <v>8206</v>
      </c>
      <c r="F21" s="144" t="s">
        <v>11102</v>
      </c>
      <c r="G21" s="145" t="s">
        <v>1208</v>
      </c>
      <c r="H21" s="85"/>
      <c r="I21" s="61">
        <v>917.5</v>
      </c>
      <c r="J21" s="62">
        <v>610.75</v>
      </c>
      <c r="K21" s="62">
        <v>1385.65</v>
      </c>
      <c r="L21" s="62">
        <v>1261.48</v>
      </c>
      <c r="M21" s="62">
        <v>305.87</v>
      </c>
      <c r="N21" s="62">
        <v>316.73</v>
      </c>
      <c r="O21" s="63">
        <v>609.37</v>
      </c>
      <c r="P21" s="64">
        <v>728.1</v>
      </c>
      <c r="Q21" s="65">
        <f t="shared" si="3"/>
        <v>0.66566757493188011</v>
      </c>
      <c r="R21" s="66">
        <f t="shared" si="4"/>
        <v>0.91038862627647665</v>
      </c>
      <c r="S21" s="65">
        <f t="shared" si="5"/>
        <v>1.0355052800209239</v>
      </c>
      <c r="T21" s="66">
        <f t="shared" si="6"/>
        <v>1.1948405730508558</v>
      </c>
      <c r="U21" s="67">
        <v>257</v>
      </c>
      <c r="V21" s="68">
        <f t="shared" si="7"/>
        <v>3.6088715953307395</v>
      </c>
      <c r="W21" s="68">
        <f t="shared" si="8"/>
        <v>7.7415564202334624</v>
      </c>
      <c r="X21" s="68">
        <f t="shared" si="9"/>
        <v>11.350428015564201</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5069</v>
      </c>
    </row>
    <row r="22" spans="1:54" ht="15" x14ac:dyDescent="0.2">
      <c r="A22" s="58" t="str">
        <f t="shared" si="13"/>
        <v/>
      </c>
      <c r="B22" s="50">
        <f t="shared" si="12"/>
        <v>2</v>
      </c>
      <c r="C22" s="50"/>
      <c r="D22" s="59" t="str">
        <f t="shared" si="2"/>
        <v>TAHXN</v>
      </c>
      <c r="E22" s="75" t="s">
        <v>8208</v>
      </c>
      <c r="F22" s="144" t="s">
        <v>11103</v>
      </c>
      <c r="G22" s="145" t="s">
        <v>1209</v>
      </c>
      <c r="H22" s="85"/>
      <c r="I22" s="61">
        <v>901.75</v>
      </c>
      <c r="J22" s="62">
        <v>951.67</v>
      </c>
      <c r="K22" s="62">
        <v>1347</v>
      </c>
      <c r="L22" s="62">
        <v>1215.25</v>
      </c>
      <c r="M22" s="62">
        <v>310</v>
      </c>
      <c r="N22" s="62">
        <v>321.83</v>
      </c>
      <c r="O22" s="63">
        <v>930</v>
      </c>
      <c r="P22" s="64">
        <v>910</v>
      </c>
      <c r="Q22" s="65">
        <f t="shared" si="3"/>
        <v>1.055359024119767</v>
      </c>
      <c r="R22" s="66">
        <f t="shared" si="4"/>
        <v>0.90219005196733482</v>
      </c>
      <c r="S22" s="65">
        <f t="shared" si="5"/>
        <v>1.0381612903225805</v>
      </c>
      <c r="T22" s="66">
        <f t="shared" si="6"/>
        <v>0.978494623655914</v>
      </c>
      <c r="U22" s="67">
        <v>319</v>
      </c>
      <c r="V22" s="68">
        <f t="shared" si="7"/>
        <v>3.9921630094043885</v>
      </c>
      <c r="W22" s="68">
        <f t="shared" si="8"/>
        <v>6.6622257053291536</v>
      </c>
      <c r="X22" s="68">
        <f t="shared" si="9"/>
        <v>10.654388714733543</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TAHXN</v>
      </c>
      <c r="E23" s="75" t="s">
        <v>8208</v>
      </c>
      <c r="F23" s="144" t="s">
        <v>11104</v>
      </c>
      <c r="G23" s="145" t="s">
        <v>1209</v>
      </c>
      <c r="H23" s="85"/>
      <c r="I23" s="61">
        <v>922.5</v>
      </c>
      <c r="J23" s="62">
        <v>924.92</v>
      </c>
      <c r="K23" s="62">
        <v>898.75</v>
      </c>
      <c r="L23" s="62">
        <v>882.17</v>
      </c>
      <c r="M23" s="62">
        <v>310</v>
      </c>
      <c r="N23" s="62">
        <v>320</v>
      </c>
      <c r="O23" s="63">
        <v>310</v>
      </c>
      <c r="P23" s="64">
        <v>312.5</v>
      </c>
      <c r="Q23" s="65">
        <f t="shared" si="3"/>
        <v>1.0026233062330623</v>
      </c>
      <c r="R23" s="66">
        <f t="shared" si="4"/>
        <v>0.98155215577190535</v>
      </c>
      <c r="S23" s="65">
        <f t="shared" si="5"/>
        <v>1.032258064516129</v>
      </c>
      <c r="T23" s="66">
        <f t="shared" si="6"/>
        <v>1.0080645161290323</v>
      </c>
      <c r="U23" s="67">
        <v>297</v>
      </c>
      <c r="V23" s="68">
        <f t="shared" si="7"/>
        <v>4.1916498316498316</v>
      </c>
      <c r="W23" s="68">
        <f t="shared" si="8"/>
        <v>4.022457912457913</v>
      </c>
      <c r="X23" s="68">
        <f t="shared" si="9"/>
        <v>8.2141077441077446</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5099</v>
      </c>
    </row>
    <row r="24" spans="1:54" ht="15" x14ac:dyDescent="0.2">
      <c r="A24" s="58" t="str">
        <f t="shared" si="13"/>
        <v/>
      </c>
      <c r="B24" s="50">
        <f t="shared" si="12"/>
        <v>2</v>
      </c>
      <c r="C24" s="50"/>
      <c r="D24" s="59" t="str">
        <f t="shared" si="2"/>
        <v>TAHXP</v>
      </c>
      <c r="E24" s="75" t="s">
        <v>7871</v>
      </c>
      <c r="F24" s="144" t="s">
        <v>11105</v>
      </c>
      <c r="G24" s="145" t="s">
        <v>1210</v>
      </c>
      <c r="H24" s="85"/>
      <c r="I24" s="61">
        <v>1275</v>
      </c>
      <c r="J24" s="62">
        <v>1090.78</v>
      </c>
      <c r="K24" s="62">
        <v>2542.5</v>
      </c>
      <c r="L24" s="62">
        <v>2330.75</v>
      </c>
      <c r="M24" s="62">
        <v>620</v>
      </c>
      <c r="N24" s="62">
        <v>458</v>
      </c>
      <c r="O24" s="63">
        <v>1472.5</v>
      </c>
      <c r="P24" s="64">
        <v>1614.33</v>
      </c>
      <c r="Q24" s="65">
        <f t="shared" si="3"/>
        <v>0.85551372549019611</v>
      </c>
      <c r="R24" s="66">
        <f t="shared" si="4"/>
        <v>0.91671583087512287</v>
      </c>
      <c r="S24" s="65">
        <f t="shared" si="5"/>
        <v>0.73870967741935489</v>
      </c>
      <c r="T24" s="66">
        <f t="shared" si="6"/>
        <v>1.0963191850594227</v>
      </c>
      <c r="U24" s="67">
        <v>384</v>
      </c>
      <c r="V24" s="68">
        <f t="shared" si="7"/>
        <v>4.0332812499999999</v>
      </c>
      <c r="W24" s="68">
        <f t="shared" si="8"/>
        <v>10.273645833333333</v>
      </c>
      <c r="X24" s="68">
        <f t="shared" si="9"/>
        <v>14.306927083333333</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2</v>
      </c>
      <c r="C25" s="50"/>
      <c r="D25" s="59" t="str">
        <f t="shared" si="2"/>
        <v>TAHEC</v>
      </c>
      <c r="E25" s="75" t="s">
        <v>8202</v>
      </c>
      <c r="F25" s="144" t="s">
        <v>11106</v>
      </c>
      <c r="G25" s="145" t="s">
        <v>11063</v>
      </c>
      <c r="H25" s="85"/>
      <c r="I25" s="61">
        <v>472.5</v>
      </c>
      <c r="J25" s="62">
        <v>846.67</v>
      </c>
      <c r="K25" s="62">
        <v>1842</v>
      </c>
      <c r="L25" s="62">
        <v>2083.58</v>
      </c>
      <c r="M25" s="62">
        <v>310</v>
      </c>
      <c r="N25" s="62">
        <v>351.25</v>
      </c>
      <c r="O25" s="63">
        <v>620</v>
      </c>
      <c r="P25" s="64">
        <v>1097.25</v>
      </c>
      <c r="Q25" s="65">
        <f t="shared" si="3"/>
        <v>1.7918941798941799</v>
      </c>
      <c r="R25" s="66">
        <f t="shared" si="4"/>
        <v>1.1311509229098806</v>
      </c>
      <c r="S25" s="65">
        <f t="shared" si="5"/>
        <v>1.1330645161290323</v>
      </c>
      <c r="T25" s="66">
        <f t="shared" si="6"/>
        <v>1.769758064516129</v>
      </c>
      <c r="U25" s="67">
        <v>203</v>
      </c>
      <c r="V25" s="68">
        <f t="shared" si="7"/>
        <v>5.9010837438423644</v>
      </c>
      <c r="W25" s="68">
        <f t="shared" si="8"/>
        <v>15.66911330049261</v>
      </c>
      <c r="X25" s="68">
        <f t="shared" si="9"/>
        <v>21.570197044334975</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$Ax5069:$Ax5099</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12695.33</v>
      </c>
      <c r="J214" s="79">
        <f t="shared" si="58"/>
        <v>11805.380000000001</v>
      </c>
      <c r="K214" s="79">
        <f t="shared" si="58"/>
        <v>14607.82</v>
      </c>
      <c r="L214" s="79">
        <f t="shared" si="58"/>
        <v>21117.11</v>
      </c>
      <c r="M214" s="79">
        <f t="shared" si="58"/>
        <v>5877.61</v>
      </c>
      <c r="N214" s="79">
        <f t="shared" si="58"/>
        <v>5266.72</v>
      </c>
      <c r="O214" s="79">
        <f t="shared" si="58"/>
        <v>6413.61</v>
      </c>
      <c r="P214" s="79">
        <f>SUM(P14:P213)</f>
        <v>12649.16</v>
      </c>
      <c r="Q214" s="71"/>
      <c r="R214" s="66"/>
      <c r="S214" s="71"/>
      <c r="T214" s="66"/>
      <c r="U214" s="80">
        <f>SUM(U14:U213)</f>
        <v>4295</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1</v>
      </c>
      <c r="T215" s="51">
        <f t="shared" si="63"/>
        <v>1</v>
      </c>
      <c r="U215" s="51">
        <f>IF(AND(SUM(J14,L14,N14,P14)&gt;0,U14=0),1,0)</f>
        <v>0</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1</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0</v>
      </c>
      <c r="AE219" s="36">
        <f t="shared" si="78"/>
        <v>1</v>
      </c>
      <c r="AF219" s="36">
        <f t="shared" si="79"/>
        <v>0</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0</v>
      </c>
      <c r="T220" s="51">
        <f t="shared" si="63"/>
        <v>1</v>
      </c>
      <c r="U220" s="51">
        <f t="shared" si="71"/>
        <v>0</v>
      </c>
      <c r="V220" s="51"/>
      <c r="W220" s="51"/>
      <c r="X220" s="51"/>
      <c r="Y220" s="37">
        <f t="shared" si="72"/>
        <v>2</v>
      </c>
      <c r="AC220" s="36">
        <f t="shared" si="73"/>
        <v>0</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1</v>
      </c>
      <c r="S221" s="51">
        <f t="shared" si="63"/>
        <v>0</v>
      </c>
      <c r="T221" s="51">
        <f t="shared" si="63"/>
        <v>1</v>
      </c>
      <c r="U221" s="51">
        <f t="shared" si="71"/>
        <v>0</v>
      </c>
      <c r="V221" s="51"/>
      <c r="W221" s="51"/>
      <c r="X221" s="51"/>
      <c r="Y221" s="37">
        <f t="shared" si="72"/>
        <v>3</v>
      </c>
      <c r="AC221" s="36">
        <f t="shared" si="73"/>
        <v>1</v>
      </c>
      <c r="AE221" s="36">
        <f t="shared" si="78"/>
        <v>0</v>
      </c>
      <c r="AF221" s="36">
        <f t="shared" si="79"/>
        <v>0</v>
      </c>
      <c r="AG221" s="36">
        <f t="shared" si="80"/>
        <v>1</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1</v>
      </c>
      <c r="U222" s="51">
        <f t="shared" si="71"/>
        <v>0</v>
      </c>
      <c r="V222" s="51"/>
      <c r="W222" s="51"/>
      <c r="X222" s="51"/>
      <c r="Y222" s="37">
        <f t="shared" si="72"/>
        <v>2</v>
      </c>
      <c r="AC222" s="36">
        <f t="shared" si="73"/>
        <v>1</v>
      </c>
      <c r="AE222" s="36">
        <f t="shared" si="78"/>
        <v>1</v>
      </c>
      <c r="AF222" s="36">
        <f t="shared" si="79"/>
        <v>0</v>
      </c>
      <c r="AG222" s="36">
        <f t="shared" si="80"/>
        <v>1</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0</v>
      </c>
      <c r="S223" s="51">
        <f t="shared" si="63"/>
        <v>1</v>
      </c>
      <c r="T223" s="51">
        <f t="shared" si="63"/>
        <v>0</v>
      </c>
      <c r="U223" s="51">
        <f t="shared" si="71"/>
        <v>0</v>
      </c>
      <c r="V223" s="51"/>
      <c r="W223" s="51"/>
      <c r="X223" s="51"/>
      <c r="Y223" s="37">
        <f t="shared" si="72"/>
        <v>2</v>
      </c>
      <c r="AC223" s="36">
        <f t="shared" si="73"/>
        <v>0</v>
      </c>
      <c r="AE223" s="36">
        <f t="shared" si="78"/>
        <v>0</v>
      </c>
      <c r="AF223" s="36">
        <f t="shared" si="79"/>
        <v>1</v>
      </c>
      <c r="AG223" s="36">
        <f t="shared" si="80"/>
        <v>1</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1</v>
      </c>
      <c r="R224" s="51">
        <f t="shared" si="63"/>
        <v>0</v>
      </c>
      <c r="S224" s="51">
        <f t="shared" si="63"/>
        <v>1</v>
      </c>
      <c r="T224" s="51">
        <f t="shared" si="63"/>
        <v>1</v>
      </c>
      <c r="U224" s="51">
        <f t="shared" si="71"/>
        <v>0</v>
      </c>
      <c r="V224" s="51"/>
      <c r="W224" s="51"/>
      <c r="X224" s="51"/>
      <c r="Y224" s="37">
        <f t="shared" si="72"/>
        <v>3</v>
      </c>
      <c r="AC224" s="36">
        <f t="shared" si="73"/>
        <v>1</v>
      </c>
      <c r="AE224" s="36">
        <f t="shared" si="78"/>
        <v>0</v>
      </c>
      <c r="AF224" s="36">
        <f t="shared" si="79"/>
        <v>1</v>
      </c>
      <c r="AG224" s="36">
        <f t="shared" si="80"/>
        <v>0</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1</v>
      </c>
      <c r="AE225" s="36">
        <f t="shared" si="78"/>
        <v>0</v>
      </c>
      <c r="AF225" s="36">
        <f t="shared" si="79"/>
        <v>1</v>
      </c>
      <c r="AG225" s="36">
        <f t="shared" si="80"/>
        <v>1</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1</v>
      </c>
      <c r="T226" s="51">
        <f t="shared" si="63"/>
        <v>1</v>
      </c>
      <c r="U226" s="51">
        <f t="shared" si="71"/>
        <v>0</v>
      </c>
      <c r="V226" s="51"/>
      <c r="W226" s="51"/>
      <c r="X226" s="51"/>
      <c r="Y226" s="37">
        <f t="shared" si="72"/>
        <v>4</v>
      </c>
      <c r="AC226" s="36">
        <f t="shared" si="73"/>
        <v>0</v>
      </c>
      <c r="AE226" s="36">
        <f t="shared" si="78"/>
        <v>0</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1</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5</v>
      </c>
      <c r="AE417" s="36">
        <f t="shared" ref="AE417:AG417" si="202">SUM(AE216:AE415)</f>
        <v>7</v>
      </c>
      <c r="AF417" s="36">
        <f t="shared" si="202"/>
        <v>5</v>
      </c>
      <c r="AG417" s="36">
        <f t="shared" si="202"/>
        <v>11</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t="str">
        <f t="shared" si="416"/>
        <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1375.25</v>
      </c>
      <c r="G2" s="93">
        <f>'Trust - Frontsheet'!J14</f>
        <v>1301.75</v>
      </c>
      <c r="H2" s="93">
        <f>'Trust - Frontsheet'!K14</f>
        <v>898.2</v>
      </c>
      <c r="I2" s="93">
        <f>'Trust - Frontsheet'!L14</f>
        <v>1721</v>
      </c>
      <c r="J2" s="93">
        <f>'Trust - Frontsheet'!M14</f>
        <v>620</v>
      </c>
      <c r="K2" s="93">
        <f>'Trust - Frontsheet'!N14</f>
        <v>629</v>
      </c>
      <c r="L2" s="93">
        <f>'Trust - Frontsheet'!O14</f>
        <v>310</v>
      </c>
      <c r="M2" s="93">
        <f>'Trust - Frontsheet'!P14</f>
        <v>1130</v>
      </c>
      <c r="N2" s="93">
        <f>IF(OR('Trust - Frontsheet'!Q14="",'Trust - Frontsheet'!Q14="-"),0,('Trust - Frontsheet'!Q14))</f>
        <v>0.94655517178694781</v>
      </c>
      <c r="O2" s="93">
        <f>IF(OR('Trust - Frontsheet'!R14="",'Trust - Frontsheet'!R14="-"),0,('Trust - Frontsheet'!R14))</f>
        <v>1.9160543308839901</v>
      </c>
      <c r="P2" s="93">
        <f>IF(OR('Trust - Frontsheet'!S14="",'Trust - Frontsheet'!S14="-"),0,('Trust - Frontsheet'!S14))</f>
        <v>1.014516129032258</v>
      </c>
      <c r="Q2" s="93">
        <f>IF(OR('Trust - Frontsheet'!T14="",'Trust - Frontsheet'!T14="-"),0,('Trust - Frontsheet'!T14))</f>
        <v>3.6451612903225805</v>
      </c>
      <c r="R2" s="93">
        <f>'Trust - Frontsheet'!U14</f>
        <v>586</v>
      </c>
      <c r="S2" s="93">
        <f>IF(OR('Trust - Frontsheet'!V14="",'Trust - Frontsheet'!V14="-"),0,('Trust - Frontsheet'!V14))</f>
        <v>3.2947952218430032</v>
      </c>
      <c r="T2" s="93">
        <f>IF(OR('Trust - Frontsheet'!W14="",'Trust - Frontsheet'!W14="-"),0,('Trust - Frontsheet'!W14))</f>
        <v>4.8651877133105801</v>
      </c>
      <c r="U2" s="93">
        <f>IF(OR('Trust - Frontsheet'!X14="",'Trust - Frontsheet'!X14="-"),0,('Trust - Frontsheet'!X14))</f>
        <v>8.1599829351535842</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1806.75</v>
      </c>
      <c r="G3" s="93">
        <f>'Trust - Frontsheet'!J15</f>
        <v>1259.25</v>
      </c>
      <c r="H3" s="93">
        <f>'Trust - Frontsheet'!K15</f>
        <v>885</v>
      </c>
      <c r="I3" s="93">
        <f>'Trust - Frontsheet'!L15</f>
        <v>2103.75</v>
      </c>
      <c r="J3" s="93">
        <f>'Trust - Frontsheet'!M15</f>
        <v>930</v>
      </c>
      <c r="K3" s="93">
        <f>'Trust - Frontsheet'!N15</f>
        <v>740</v>
      </c>
      <c r="L3" s="93">
        <f>'Trust - Frontsheet'!O15</f>
        <v>310</v>
      </c>
      <c r="M3" s="93">
        <f>'Trust - Frontsheet'!P15</f>
        <v>1401</v>
      </c>
      <c r="N3" s="93">
        <f>IF(OR('Trust - Frontsheet'!Q15="",'Trust - Frontsheet'!Q15="-"),0,('Trust - Frontsheet'!Q15))</f>
        <v>0.69696969696969702</v>
      </c>
      <c r="O3" s="93">
        <f>IF(OR('Trust - Frontsheet'!R15="",'Trust - Frontsheet'!R15="-"),0,('Trust - Frontsheet'!R15))</f>
        <v>2.3771186440677967</v>
      </c>
      <c r="P3" s="93">
        <f>IF(OR('Trust - Frontsheet'!S15="",'Trust - Frontsheet'!S15="-"),0,('Trust - Frontsheet'!S15))</f>
        <v>0.79569892473118276</v>
      </c>
      <c r="Q3" s="93">
        <f>IF(OR('Trust - Frontsheet'!T15="",'Trust - Frontsheet'!T15="-"),0,('Trust - Frontsheet'!T15))</f>
        <v>4.5193548387096776</v>
      </c>
      <c r="R3" s="93">
        <f>'Trust - Frontsheet'!U15</f>
        <v>548</v>
      </c>
      <c r="S3" s="93">
        <f>IF(OR('Trust - Frontsheet'!V15="",'Trust - Frontsheet'!V15="-"),0,('Trust - Frontsheet'!V15))</f>
        <v>3.648266423357664</v>
      </c>
      <c r="T3" s="93">
        <f>IF(OR('Trust - Frontsheet'!W15="",'Trust - Frontsheet'!W15="-"),0,('Trust - Frontsheet'!W15))</f>
        <v>6.3955291970802923</v>
      </c>
      <c r="U3" s="93">
        <f>IF(OR('Trust - Frontsheet'!X15="",'Trust - Frontsheet'!X15="-"),0,('Trust - Frontsheet'!X15))</f>
        <v>10.043795620437956</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1366.08</v>
      </c>
      <c r="G4" s="93">
        <f>'Trust - Frontsheet'!J16</f>
        <v>1231.58</v>
      </c>
      <c r="H4" s="93">
        <f>'Trust - Frontsheet'!K16</f>
        <v>826.25</v>
      </c>
      <c r="I4" s="93">
        <f>'Trust - Frontsheet'!L16</f>
        <v>2233.5</v>
      </c>
      <c r="J4" s="93">
        <f>'Trust - Frontsheet'!M16</f>
        <v>620</v>
      </c>
      <c r="K4" s="93">
        <f>'Trust - Frontsheet'!N16</f>
        <v>504.83</v>
      </c>
      <c r="L4" s="93">
        <f>'Trust - Frontsheet'!O16</f>
        <v>310</v>
      </c>
      <c r="M4" s="93">
        <f>'Trust - Frontsheet'!P16</f>
        <v>1254.58</v>
      </c>
      <c r="N4" s="93">
        <f>IF(OR('Trust - Frontsheet'!Q16="",'Trust - Frontsheet'!Q16="-"),0,('Trust - Frontsheet'!Q16))</f>
        <v>0.90154310142890604</v>
      </c>
      <c r="O4" s="93">
        <f>IF(OR('Trust - Frontsheet'!R16="",'Trust - Frontsheet'!R16="-"),0,('Trust - Frontsheet'!R16))</f>
        <v>2.7031770045385781</v>
      </c>
      <c r="P4" s="93">
        <f>IF(OR('Trust - Frontsheet'!S16="",'Trust - Frontsheet'!S16="-"),0,('Trust - Frontsheet'!S16))</f>
        <v>0.81424193548387092</v>
      </c>
      <c r="Q4" s="93">
        <f>IF(OR('Trust - Frontsheet'!T16="",'Trust - Frontsheet'!T16="-"),0,('Trust - Frontsheet'!T16))</f>
        <v>4.0470322580645162</v>
      </c>
      <c r="R4" s="93">
        <f>'Trust - Frontsheet'!U16</f>
        <v>567</v>
      </c>
      <c r="S4" s="93">
        <f>IF(OR('Trust - Frontsheet'!V16="",'Trust - Frontsheet'!V16="-"),0,('Trust - Frontsheet'!V16))</f>
        <v>3.0624514991181657</v>
      </c>
      <c r="T4" s="93">
        <f>IF(OR('Trust - Frontsheet'!W16="",'Trust - Frontsheet'!W16="-"),0,('Trust - Frontsheet'!W16))</f>
        <v>6.1518165784832446</v>
      </c>
      <c r="U4" s="93">
        <f>IF(OR('Trust - Frontsheet'!X16="",'Trust - Frontsheet'!X16="-"),0,('Trust - Frontsheet'!X16))</f>
        <v>9.2142680776014103</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1370</v>
      </c>
      <c r="G5" s="93">
        <f>'Trust - Frontsheet'!J17</f>
        <v>1193.58</v>
      </c>
      <c r="H5" s="93">
        <f>'Trust - Frontsheet'!K17</f>
        <v>1238.5</v>
      </c>
      <c r="I5" s="93">
        <f>'Trust - Frontsheet'!L17</f>
        <v>3425.75</v>
      </c>
      <c r="J5" s="93">
        <f>'Trust - Frontsheet'!M17</f>
        <v>620</v>
      </c>
      <c r="K5" s="93">
        <f>'Trust - Frontsheet'!N17</f>
        <v>602</v>
      </c>
      <c r="L5" s="93">
        <f>'Trust - Frontsheet'!O17</f>
        <v>620</v>
      </c>
      <c r="M5" s="93">
        <f>'Trust - Frontsheet'!P17</f>
        <v>2256.17</v>
      </c>
      <c r="N5" s="93">
        <f>IF(OR('Trust - Frontsheet'!Q17="",'Trust - Frontsheet'!Q17="-"),0,('Trust - Frontsheet'!Q17))</f>
        <v>0.87122627737226277</v>
      </c>
      <c r="O5" s="93">
        <f>IF(OR('Trust - Frontsheet'!R17="",'Trust - Frontsheet'!R17="-"),0,('Trust - Frontsheet'!R17))</f>
        <v>2.7660476382721035</v>
      </c>
      <c r="P5" s="93">
        <f>IF(OR('Trust - Frontsheet'!S17="",'Trust - Frontsheet'!S17="-"),0,('Trust - Frontsheet'!S17))</f>
        <v>0.97096774193548385</v>
      </c>
      <c r="Q5" s="93">
        <f>IF(OR('Trust - Frontsheet'!T17="",'Trust - Frontsheet'!T17="-"),0,('Trust - Frontsheet'!T17))</f>
        <v>3.638983870967742</v>
      </c>
      <c r="R5" s="93">
        <f>'Trust - Frontsheet'!U17</f>
        <v>306</v>
      </c>
      <c r="S5" s="93">
        <f>IF(OR('Trust - Frontsheet'!V17="",'Trust - Frontsheet'!V17="-"),0,('Trust - Frontsheet'!V17))</f>
        <v>5.8679084967320261</v>
      </c>
      <c r="T5" s="93">
        <f>IF(OR('Trust - Frontsheet'!W17="",'Trust - Frontsheet'!W17="-"),0,('Trust - Frontsheet'!W17))</f>
        <v>18.568366013071895</v>
      </c>
      <c r="U5" s="93">
        <f>IF(OR('Trust - Frontsheet'!X17="",'Trust - Frontsheet'!X17="-"),0,('Trust - Frontsheet'!X17))</f>
        <v>24.436274509803923</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1376.5</v>
      </c>
      <c r="G6" s="93">
        <f>'Trust - Frontsheet'!J18</f>
        <v>1243.25</v>
      </c>
      <c r="H6" s="93">
        <f>'Trust - Frontsheet'!K18</f>
        <v>896.5</v>
      </c>
      <c r="I6" s="93">
        <f>'Trust - Frontsheet'!L18</f>
        <v>2088</v>
      </c>
      <c r="J6" s="93">
        <f>'Trust - Frontsheet'!M18</f>
        <v>620</v>
      </c>
      <c r="K6" s="93">
        <f>'Trust - Frontsheet'!N18</f>
        <v>425.75</v>
      </c>
      <c r="L6" s="93">
        <f>'Trust - Frontsheet'!O18</f>
        <v>310</v>
      </c>
      <c r="M6" s="93">
        <f>'Trust - Frontsheet'!P18</f>
        <v>1283.17</v>
      </c>
      <c r="N6" s="93">
        <f>IF(OR('Trust - Frontsheet'!Q18="",'Trust - Frontsheet'!Q18="-"),0,('Trust - Frontsheet'!Q18))</f>
        <v>0.90319651289502356</v>
      </c>
      <c r="O6" s="93">
        <f>IF(OR('Trust - Frontsheet'!R18="",'Trust - Frontsheet'!R18="-"),0,('Trust - Frontsheet'!R18))</f>
        <v>2.3290574456218627</v>
      </c>
      <c r="P6" s="93">
        <f>IF(OR('Trust - Frontsheet'!S18="",'Trust - Frontsheet'!S18="-"),0,('Trust - Frontsheet'!S18))</f>
        <v>0.68669354838709673</v>
      </c>
      <c r="Q6" s="93">
        <f>IF(OR('Trust - Frontsheet'!T18="",'Trust - Frontsheet'!T18="-"),0,('Trust - Frontsheet'!T18))</f>
        <v>4.1392580645161292</v>
      </c>
      <c r="R6" s="93">
        <f>'Trust - Frontsheet'!U18</f>
        <v>466</v>
      </c>
      <c r="S6" s="93">
        <f>IF(OR('Trust - Frontsheet'!V18="",'Trust - Frontsheet'!V18="-"),0,('Trust - Frontsheet'!V18))</f>
        <v>3.5815450643776825</v>
      </c>
      <c r="T6" s="93">
        <f>IF(OR('Trust - Frontsheet'!W18="",'Trust - Frontsheet'!W18="-"),0,('Trust - Frontsheet'!W18))</f>
        <v>7.2342703862660942</v>
      </c>
      <c r="U6" s="93">
        <f>IF(OR('Trust - Frontsheet'!X18="",'Trust - Frontsheet'!X18="-"),0,('Trust - Frontsheet'!X18))</f>
        <v>10.815815450643777</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455.5</v>
      </c>
      <c r="G7" s="93">
        <f>'Trust - Frontsheet'!J19</f>
        <v>640.17999999999995</v>
      </c>
      <c r="H7" s="93">
        <f>'Trust - Frontsheet'!K19</f>
        <v>922</v>
      </c>
      <c r="I7" s="93">
        <f>'Trust - Frontsheet'!L19</f>
        <v>790</v>
      </c>
      <c r="J7" s="93">
        <f>'Trust - Frontsheet'!M19</f>
        <v>305.87</v>
      </c>
      <c r="K7" s="93">
        <f>'Trust - Frontsheet'!N19</f>
        <v>296</v>
      </c>
      <c r="L7" s="93">
        <f>'Trust - Frontsheet'!O19</f>
        <v>305.87</v>
      </c>
      <c r="M7" s="93">
        <f>'Trust - Frontsheet'!P19</f>
        <v>316.73</v>
      </c>
      <c r="N7" s="93">
        <f>IF(OR('Trust - Frontsheet'!Q19="",'Trust - Frontsheet'!Q19="-"),0,('Trust - Frontsheet'!Q19))</f>
        <v>1.4054445664105377</v>
      </c>
      <c r="O7" s="93">
        <f>IF(OR('Trust - Frontsheet'!R19="",'Trust - Frontsheet'!R19="-"),0,('Trust - Frontsheet'!R19))</f>
        <v>0.85683297180043383</v>
      </c>
      <c r="P7" s="93">
        <f>IF(OR('Trust - Frontsheet'!S19="",'Trust - Frontsheet'!S19="-"),0,('Trust - Frontsheet'!S19))</f>
        <v>0.96773138915225421</v>
      </c>
      <c r="Q7" s="93">
        <f>IF(OR('Trust - Frontsheet'!T19="",'Trust - Frontsheet'!T19="-"),0,('Trust - Frontsheet'!T19))</f>
        <v>1.0355052800209239</v>
      </c>
      <c r="R7" s="93">
        <f>'Trust - Frontsheet'!U19</f>
        <v>197</v>
      </c>
      <c r="S7" s="93">
        <f>IF(OR('Trust - Frontsheet'!V19="",'Trust - Frontsheet'!V19="-"),0,('Trust - Frontsheet'!V19))</f>
        <v>4.7521827411167514</v>
      </c>
      <c r="T7" s="93">
        <f>IF(OR('Trust - Frontsheet'!W19="",'Trust - Frontsheet'!W19="-"),0,('Trust - Frontsheet'!W19))</f>
        <v>5.617918781725888</v>
      </c>
      <c r="U7" s="93">
        <f>IF(OR('Trust - Frontsheet'!X19="",'Trust - Frontsheet'!X19="-"),0,('Trust - Frontsheet'!X19))</f>
        <v>10.370101522842639</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456</v>
      </c>
      <c r="G8" s="93">
        <f>'Trust - Frontsheet'!J20</f>
        <v>511</v>
      </c>
      <c r="H8" s="93">
        <f>'Trust - Frontsheet'!K20</f>
        <v>925.47</v>
      </c>
      <c r="I8" s="93">
        <f>'Trust - Frontsheet'!L20</f>
        <v>981.88</v>
      </c>
      <c r="J8" s="93">
        <f>'Trust - Frontsheet'!M20</f>
        <v>305.87</v>
      </c>
      <c r="K8" s="93">
        <f>'Trust - Frontsheet'!N20</f>
        <v>301.33</v>
      </c>
      <c r="L8" s="93">
        <f>'Trust - Frontsheet'!O20</f>
        <v>305.87</v>
      </c>
      <c r="M8" s="93">
        <f>'Trust - Frontsheet'!P20</f>
        <v>345.33</v>
      </c>
      <c r="N8" s="93">
        <f>IF(OR('Trust - Frontsheet'!Q20="",'Trust - Frontsheet'!Q20="-"),0,('Trust - Frontsheet'!Q20))</f>
        <v>1.1206140350877194</v>
      </c>
      <c r="O8" s="93">
        <f>IF(OR('Trust - Frontsheet'!R20="",'Trust - Frontsheet'!R20="-"),0,('Trust - Frontsheet'!R20))</f>
        <v>1.0609528131652024</v>
      </c>
      <c r="P8" s="93">
        <f>IF(OR('Trust - Frontsheet'!S20="",'Trust - Frontsheet'!S20="-"),0,('Trust - Frontsheet'!S20))</f>
        <v>0.98515709288259712</v>
      </c>
      <c r="Q8" s="93">
        <f>IF(OR('Trust - Frontsheet'!T20="",'Trust - Frontsheet'!T20="-"),0,('Trust - Frontsheet'!T20))</f>
        <v>1.1290090561349593</v>
      </c>
      <c r="R8" s="93">
        <f>'Trust - Frontsheet'!U20</f>
        <v>165</v>
      </c>
      <c r="S8" s="93">
        <f>IF(OR('Trust - Frontsheet'!V20="",'Trust - Frontsheet'!V20="-"),0,('Trust - Frontsheet'!V20))</f>
        <v>4.9232121212121207</v>
      </c>
      <c r="T8" s="93">
        <f>IF(OR('Trust - Frontsheet'!W20="",'Trust - Frontsheet'!W20="-"),0,('Trust - Frontsheet'!W20))</f>
        <v>8.0436969696969705</v>
      </c>
      <c r="U8" s="93">
        <f>IF(OR('Trust - Frontsheet'!X20="",'Trust - Frontsheet'!X20="-"),0,('Trust - Frontsheet'!X20))</f>
        <v>12.966909090909091</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917.5</v>
      </c>
      <c r="G9" s="93">
        <f>'Trust - Frontsheet'!J21</f>
        <v>610.75</v>
      </c>
      <c r="H9" s="93">
        <f>'Trust - Frontsheet'!K21</f>
        <v>1385.65</v>
      </c>
      <c r="I9" s="93">
        <f>'Trust - Frontsheet'!L21</f>
        <v>1261.48</v>
      </c>
      <c r="J9" s="93">
        <f>'Trust - Frontsheet'!M21</f>
        <v>305.87</v>
      </c>
      <c r="K9" s="93">
        <f>'Trust - Frontsheet'!N21</f>
        <v>316.73</v>
      </c>
      <c r="L9" s="93">
        <f>'Trust - Frontsheet'!O21</f>
        <v>609.37</v>
      </c>
      <c r="M9" s="93">
        <f>'Trust - Frontsheet'!P21</f>
        <v>728.1</v>
      </c>
      <c r="N9" s="93">
        <f>IF(OR('Trust - Frontsheet'!Q21="",'Trust - Frontsheet'!Q21="-"),0,('Trust - Frontsheet'!Q21))</f>
        <v>0.66566757493188011</v>
      </c>
      <c r="O9" s="93">
        <f>IF(OR('Trust - Frontsheet'!R21="",'Trust - Frontsheet'!R21="-"),0,('Trust - Frontsheet'!R21))</f>
        <v>0.91038862627647665</v>
      </c>
      <c r="P9" s="93">
        <f>IF(OR('Trust - Frontsheet'!S21="",'Trust - Frontsheet'!S21="-"),0,('Trust - Frontsheet'!S21))</f>
        <v>1.0355052800209239</v>
      </c>
      <c r="Q9" s="93">
        <f>IF(OR('Trust - Frontsheet'!T21="",'Trust - Frontsheet'!T21="-"),0,('Trust - Frontsheet'!T21))</f>
        <v>1.1948405730508558</v>
      </c>
      <c r="R9" s="93">
        <f>'Trust - Frontsheet'!U21</f>
        <v>257</v>
      </c>
      <c r="S9" s="93">
        <f>IF(OR('Trust - Frontsheet'!V21="",'Trust - Frontsheet'!V21="-"),0,('Trust - Frontsheet'!V21))</f>
        <v>3.6088715953307395</v>
      </c>
      <c r="T9" s="93">
        <f>IF(OR('Trust - Frontsheet'!W21="",'Trust - Frontsheet'!W21="-"),0,('Trust - Frontsheet'!W21))</f>
        <v>7.7415564202334624</v>
      </c>
      <c r="U9" s="93">
        <f>IF(OR('Trust - Frontsheet'!X21="",'Trust - Frontsheet'!X21="-"),0,('Trust - Frontsheet'!X21))</f>
        <v>11.350428015564201</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901.75</v>
      </c>
      <c r="G10" s="93">
        <f>'Trust - Frontsheet'!J22</f>
        <v>951.67</v>
      </c>
      <c r="H10" s="93">
        <f>'Trust - Frontsheet'!K22</f>
        <v>1347</v>
      </c>
      <c r="I10" s="93">
        <f>'Trust - Frontsheet'!L22</f>
        <v>1215.25</v>
      </c>
      <c r="J10" s="93">
        <f>'Trust - Frontsheet'!M22</f>
        <v>310</v>
      </c>
      <c r="K10" s="93">
        <f>'Trust - Frontsheet'!N22</f>
        <v>321.83</v>
      </c>
      <c r="L10" s="93">
        <f>'Trust - Frontsheet'!O22</f>
        <v>930</v>
      </c>
      <c r="M10" s="93">
        <f>'Trust - Frontsheet'!P22</f>
        <v>910</v>
      </c>
      <c r="N10" s="93">
        <f>IF(OR('Trust - Frontsheet'!Q22="",'Trust - Frontsheet'!Q22="-"),0,('Trust - Frontsheet'!Q22))</f>
        <v>1.055359024119767</v>
      </c>
      <c r="O10" s="93">
        <f>IF(OR('Trust - Frontsheet'!R22="",'Trust - Frontsheet'!R22="-"),0,('Trust - Frontsheet'!R22))</f>
        <v>0.90219005196733482</v>
      </c>
      <c r="P10" s="93">
        <f>IF(OR('Trust - Frontsheet'!S22="",'Trust - Frontsheet'!S22="-"),0,('Trust - Frontsheet'!S22))</f>
        <v>1.0381612903225805</v>
      </c>
      <c r="Q10" s="93">
        <f>IF(OR('Trust - Frontsheet'!T22="",'Trust - Frontsheet'!T22="-"),0,('Trust - Frontsheet'!T22))</f>
        <v>0.978494623655914</v>
      </c>
      <c r="R10" s="93">
        <f>'Trust - Frontsheet'!U22</f>
        <v>319</v>
      </c>
      <c r="S10" s="93">
        <f>IF(OR('Trust - Frontsheet'!V22="",'Trust - Frontsheet'!V22="-"),0,('Trust - Frontsheet'!V22))</f>
        <v>3.9921630094043885</v>
      </c>
      <c r="T10" s="93">
        <f>IF(OR('Trust - Frontsheet'!W22="",'Trust - Frontsheet'!W22="-"),0,('Trust - Frontsheet'!W22))</f>
        <v>6.6622257053291536</v>
      </c>
      <c r="U10" s="93">
        <f>IF(OR('Trust - Frontsheet'!X22="",'Trust - Frontsheet'!X22="-"),0,('Trust - Frontsheet'!X22))</f>
        <v>10.654388714733543</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922.5</v>
      </c>
      <c r="G11" s="93">
        <f>'Trust - Frontsheet'!J23</f>
        <v>924.92</v>
      </c>
      <c r="H11" s="93">
        <f>'Trust - Frontsheet'!K23</f>
        <v>898.75</v>
      </c>
      <c r="I11" s="93">
        <f>'Trust - Frontsheet'!L23</f>
        <v>882.17</v>
      </c>
      <c r="J11" s="93">
        <f>'Trust - Frontsheet'!M23</f>
        <v>310</v>
      </c>
      <c r="K11" s="93">
        <f>'Trust - Frontsheet'!N23</f>
        <v>320</v>
      </c>
      <c r="L11" s="93">
        <f>'Trust - Frontsheet'!O23</f>
        <v>310</v>
      </c>
      <c r="M11" s="93">
        <f>'Trust - Frontsheet'!P23</f>
        <v>312.5</v>
      </c>
      <c r="N11" s="93">
        <f>IF(OR('Trust - Frontsheet'!Q23="",'Trust - Frontsheet'!Q23="-"),0,('Trust - Frontsheet'!Q23))</f>
        <v>1.0026233062330623</v>
      </c>
      <c r="O11" s="93">
        <f>IF(OR('Trust - Frontsheet'!R23="",'Trust - Frontsheet'!R23="-"),0,('Trust - Frontsheet'!R23))</f>
        <v>0.98155215577190535</v>
      </c>
      <c r="P11" s="93">
        <f>IF(OR('Trust - Frontsheet'!S23="",'Trust - Frontsheet'!S23="-"),0,('Trust - Frontsheet'!S23))</f>
        <v>1.032258064516129</v>
      </c>
      <c r="Q11" s="93">
        <f>IF(OR('Trust - Frontsheet'!T23="",'Trust - Frontsheet'!T23="-"),0,('Trust - Frontsheet'!T23))</f>
        <v>1.0080645161290323</v>
      </c>
      <c r="R11" s="93">
        <f>'Trust - Frontsheet'!U23</f>
        <v>297</v>
      </c>
      <c r="S11" s="93">
        <f>IF(OR('Trust - Frontsheet'!V23="",'Trust - Frontsheet'!V23="-"),0,('Trust - Frontsheet'!V23))</f>
        <v>4.1916498316498316</v>
      </c>
      <c r="T11" s="93">
        <f>IF(OR('Trust - Frontsheet'!W23="",'Trust - Frontsheet'!W23="-"),0,('Trust - Frontsheet'!W23))</f>
        <v>4.022457912457913</v>
      </c>
      <c r="U11" s="93">
        <f>IF(OR('Trust - Frontsheet'!X23="",'Trust - Frontsheet'!X23="-"),0,('Trust - Frontsheet'!X23))</f>
        <v>8.2141077441077446</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1275</v>
      </c>
      <c r="G12" s="93">
        <f>'Trust - Frontsheet'!J24</f>
        <v>1090.78</v>
      </c>
      <c r="H12" s="93">
        <f>'Trust - Frontsheet'!K24</f>
        <v>2542.5</v>
      </c>
      <c r="I12" s="93">
        <f>'Trust - Frontsheet'!L24</f>
        <v>2330.75</v>
      </c>
      <c r="J12" s="93">
        <f>'Trust - Frontsheet'!M24</f>
        <v>620</v>
      </c>
      <c r="K12" s="93">
        <f>'Trust - Frontsheet'!N24</f>
        <v>458</v>
      </c>
      <c r="L12" s="93">
        <f>'Trust - Frontsheet'!O24</f>
        <v>1472.5</v>
      </c>
      <c r="M12" s="93">
        <f>'Trust - Frontsheet'!P24</f>
        <v>1614.33</v>
      </c>
      <c r="N12" s="93">
        <f>IF(OR('Trust - Frontsheet'!Q24="",'Trust - Frontsheet'!Q24="-"),0,('Trust - Frontsheet'!Q24))</f>
        <v>0.85551372549019611</v>
      </c>
      <c r="O12" s="93">
        <f>IF(OR('Trust - Frontsheet'!R24="",'Trust - Frontsheet'!R24="-"),0,('Trust - Frontsheet'!R24))</f>
        <v>0.91671583087512287</v>
      </c>
      <c r="P12" s="93">
        <f>IF(OR('Trust - Frontsheet'!S24="",'Trust - Frontsheet'!S24="-"),0,('Trust - Frontsheet'!S24))</f>
        <v>0.73870967741935489</v>
      </c>
      <c r="Q12" s="93">
        <f>IF(OR('Trust - Frontsheet'!T24="",'Trust - Frontsheet'!T24="-"),0,('Trust - Frontsheet'!T24))</f>
        <v>1.0963191850594227</v>
      </c>
      <c r="R12" s="93">
        <f>'Trust - Frontsheet'!U24</f>
        <v>384</v>
      </c>
      <c r="S12" s="93">
        <f>IF(OR('Trust - Frontsheet'!V24="",'Trust - Frontsheet'!V24="-"),0,('Trust - Frontsheet'!V24))</f>
        <v>4.0332812499999999</v>
      </c>
      <c r="T12" s="93">
        <f>IF(OR('Trust - Frontsheet'!W24="",'Trust - Frontsheet'!W24="-"),0,('Trust - Frontsheet'!W24))</f>
        <v>10.273645833333333</v>
      </c>
      <c r="U12" s="93">
        <f>IF(OR('Trust - Frontsheet'!X24="",'Trust - Frontsheet'!X24="-"),0,('Trust - Frontsheet'!X24))</f>
        <v>14.306927083333333</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 LEARNING DISABILITY</v>
      </c>
      <c r="E13" s="93" t="str">
        <f>IF(ISBLANK('Trust - Frontsheet'!H25),"",'Trust - Frontsheet'!H25)</f>
        <v/>
      </c>
      <c r="F13" s="93">
        <f>'Trust - Frontsheet'!I25</f>
        <v>472.5</v>
      </c>
      <c r="G13" s="93">
        <f>'Trust - Frontsheet'!J25</f>
        <v>846.67</v>
      </c>
      <c r="H13" s="93">
        <f>'Trust - Frontsheet'!K25</f>
        <v>1842</v>
      </c>
      <c r="I13" s="93">
        <f>'Trust - Frontsheet'!L25</f>
        <v>2083.58</v>
      </c>
      <c r="J13" s="93">
        <f>'Trust - Frontsheet'!M25</f>
        <v>310</v>
      </c>
      <c r="K13" s="93">
        <f>'Trust - Frontsheet'!N25</f>
        <v>351.25</v>
      </c>
      <c r="L13" s="93">
        <f>'Trust - Frontsheet'!O25</f>
        <v>620</v>
      </c>
      <c r="M13" s="93">
        <f>'Trust - Frontsheet'!P25</f>
        <v>1097.25</v>
      </c>
      <c r="N13" s="93">
        <f>IF(OR('Trust - Frontsheet'!Q25="",'Trust - Frontsheet'!Q25="-"),0,('Trust - Frontsheet'!Q25))</f>
        <v>1.7918941798941799</v>
      </c>
      <c r="O13" s="93">
        <f>IF(OR('Trust - Frontsheet'!R25="",'Trust - Frontsheet'!R25="-"),0,('Trust - Frontsheet'!R25))</f>
        <v>1.1311509229098806</v>
      </c>
      <c r="P13" s="93">
        <f>IF(OR('Trust - Frontsheet'!S25="",'Trust - Frontsheet'!S25="-"),0,('Trust - Frontsheet'!S25))</f>
        <v>1.1330645161290323</v>
      </c>
      <c r="Q13" s="93">
        <f>IF(OR('Trust - Frontsheet'!T25="",'Trust - Frontsheet'!T25="-"),0,('Trust - Frontsheet'!T25))</f>
        <v>1.769758064516129</v>
      </c>
      <c r="R13" s="93">
        <f>'Trust - Frontsheet'!U25</f>
        <v>203</v>
      </c>
      <c r="S13" s="93">
        <f>IF(OR('Trust - Frontsheet'!V25="",'Trust - Frontsheet'!V25="-"),0,('Trust - Frontsheet'!V25))</f>
        <v>5.9010837438423644</v>
      </c>
      <c r="T13" s="93">
        <f>IF(OR('Trust - Frontsheet'!W25="",'Trust - Frontsheet'!W25="-"),0,('Trust - Frontsheet'!W25))</f>
        <v>15.66911330049261</v>
      </c>
      <c r="U13" s="93">
        <f>IF(OR('Trust - Frontsheet'!X25="",'Trust - Frontsheet'!X25="-"),0,('Trust - Frontsheet'!X25))</f>
        <v>21.570197044334975</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FF4A79-B5B2-4303-9252-99009632EE21}">
  <ds:schemaRef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